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J116" i="1"/>
  <c r="Q116" s="1"/>
  <c r="I116"/>
  <c r="I117" s="1"/>
  <c r="H116"/>
  <c r="O116" s="1"/>
  <c r="G116"/>
  <c r="G117" s="1"/>
  <c r="F116"/>
  <c r="M116" s="1"/>
  <c r="E116"/>
  <c r="E117" s="1"/>
  <c r="D116"/>
  <c r="K116" s="1"/>
  <c r="X116" s="1"/>
  <c r="AC115"/>
  <c r="AB115"/>
  <c r="AA115"/>
  <c r="Z115"/>
  <c r="Y115"/>
  <c r="X115"/>
  <c r="AC114"/>
  <c r="AB114"/>
  <c r="AA114"/>
  <c r="Z114"/>
  <c r="Y114"/>
  <c r="X114"/>
  <c r="W114"/>
  <c r="V114"/>
  <c r="U114"/>
  <c r="T114"/>
  <c r="S114"/>
  <c r="R114"/>
  <c r="AC113"/>
  <c r="AB113"/>
  <c r="AA113"/>
  <c r="Z113"/>
  <c r="Y113"/>
  <c r="X113"/>
  <c r="W113"/>
  <c r="V113"/>
  <c r="U113"/>
  <c r="T113"/>
  <c r="S113"/>
  <c r="R113"/>
  <c r="AC112"/>
  <c r="AB112"/>
  <c r="AA112"/>
  <c r="Z112"/>
  <c r="Y112"/>
  <c r="X112"/>
  <c r="W112"/>
  <c r="V112"/>
  <c r="U112"/>
  <c r="T112"/>
  <c r="S112"/>
  <c r="R112"/>
  <c r="AC111"/>
  <c r="AB111"/>
  <c r="AA111"/>
  <c r="Z111"/>
  <c r="Y111"/>
  <c r="X111"/>
  <c r="W111"/>
  <c r="V111"/>
  <c r="U111"/>
  <c r="T111"/>
  <c r="S111"/>
  <c r="R111"/>
  <c r="AC110"/>
  <c r="AB110"/>
  <c r="AA110"/>
  <c r="Z110"/>
  <c r="Y110"/>
  <c r="X110"/>
  <c r="W110"/>
  <c r="V110"/>
  <c r="U110"/>
  <c r="T110"/>
  <c r="S110"/>
  <c r="R110"/>
  <c r="AC109"/>
  <c r="AB109"/>
  <c r="W109"/>
  <c r="V109"/>
  <c r="AC108"/>
  <c r="AB108"/>
  <c r="AA108"/>
  <c r="Z108"/>
  <c r="Y108"/>
  <c r="X108"/>
  <c r="W108"/>
  <c r="V108"/>
  <c r="U108"/>
  <c r="T108"/>
  <c r="S108"/>
  <c r="R108"/>
  <c r="AC107"/>
  <c r="AB107"/>
  <c r="AA107"/>
  <c r="Z107"/>
  <c r="Y107"/>
  <c r="X107"/>
  <c r="W107"/>
  <c r="V107"/>
  <c r="U107"/>
  <c r="T107"/>
  <c r="S107"/>
  <c r="R107"/>
  <c r="AC106"/>
  <c r="AB106"/>
  <c r="AA106"/>
  <c r="Z106"/>
  <c r="Y106"/>
  <c r="X106"/>
  <c r="W106"/>
  <c r="V106"/>
  <c r="U106"/>
  <c r="T106"/>
  <c r="S106"/>
  <c r="R106"/>
  <c r="AC105"/>
  <c r="AB105"/>
  <c r="AA105"/>
  <c r="Z105"/>
  <c r="Y105"/>
  <c r="X105"/>
  <c r="W105"/>
  <c r="V105"/>
  <c r="U105"/>
  <c r="T105"/>
  <c r="S105"/>
  <c r="R105"/>
  <c r="AC104"/>
  <c r="AB104"/>
  <c r="AA104"/>
  <c r="Z104"/>
  <c r="Y104"/>
  <c r="X104"/>
  <c r="W104"/>
  <c r="V104"/>
  <c r="U104"/>
  <c r="T104"/>
  <c r="S104"/>
  <c r="R104"/>
  <c r="AC103"/>
  <c r="AB103"/>
  <c r="AA103"/>
  <c r="Z103"/>
  <c r="Y103"/>
  <c r="X103"/>
  <c r="W103"/>
  <c r="V103"/>
  <c r="U103"/>
  <c r="T103"/>
  <c r="S103"/>
  <c r="R103"/>
  <c r="AC102"/>
  <c r="AB102"/>
  <c r="AA102"/>
  <c r="Z102"/>
  <c r="Y102"/>
  <c r="X102"/>
  <c r="W102"/>
  <c r="V102"/>
  <c r="U102"/>
  <c r="T102"/>
  <c r="S102"/>
  <c r="R102"/>
  <c r="K101"/>
  <c r="X101" s="1"/>
  <c r="J101"/>
  <c r="Q101" s="1"/>
  <c r="W101" s="1"/>
  <c r="I101"/>
  <c r="P101" s="1"/>
  <c r="H101"/>
  <c r="O101" s="1"/>
  <c r="G101"/>
  <c r="N101" s="1"/>
  <c r="F101"/>
  <c r="M101" s="1"/>
  <c r="E101"/>
  <c r="L101" s="1"/>
  <c r="D101"/>
  <c r="AC100"/>
  <c r="AB100"/>
  <c r="AA100"/>
  <c r="Z100"/>
  <c r="Y100"/>
  <c r="X100"/>
  <c r="W100"/>
  <c r="V100"/>
  <c r="AC99"/>
  <c r="W99"/>
  <c r="J98"/>
  <c r="Q98" s="1"/>
  <c r="I98"/>
  <c r="P98" s="1"/>
  <c r="H98"/>
  <c r="O98" s="1"/>
  <c r="G98"/>
  <c r="N98" s="1"/>
  <c r="F98"/>
  <c r="M98" s="1"/>
  <c r="E98"/>
  <c r="L98" s="1"/>
  <c r="D98"/>
  <c r="K98" s="1"/>
  <c r="X98" s="1"/>
  <c r="AC97"/>
  <c r="AB97"/>
  <c r="AA97"/>
  <c r="Z97"/>
  <c r="Y97"/>
  <c r="X97"/>
  <c r="W97"/>
  <c r="V97"/>
  <c r="U97"/>
  <c r="T97"/>
  <c r="S97"/>
  <c r="R97"/>
  <c r="AC96"/>
  <c r="AB96"/>
  <c r="AA96"/>
  <c r="Z96"/>
  <c r="Y96"/>
  <c r="X96"/>
  <c r="W96"/>
  <c r="V96"/>
  <c r="U96"/>
  <c r="T96"/>
  <c r="S96"/>
  <c r="R96"/>
  <c r="AC95"/>
  <c r="AB95"/>
  <c r="AA95"/>
  <c r="Z95"/>
  <c r="Y95"/>
  <c r="X95"/>
  <c r="W95"/>
  <c r="V95"/>
  <c r="U95"/>
  <c r="T95"/>
  <c r="S95"/>
  <c r="R95"/>
  <c r="AC94"/>
  <c r="AB94"/>
  <c r="W94"/>
  <c r="V94"/>
  <c r="AC93"/>
  <c r="AB93"/>
  <c r="AA93"/>
  <c r="Z93"/>
  <c r="Y93"/>
  <c r="X93"/>
  <c r="W93"/>
  <c r="V93"/>
  <c r="U93"/>
  <c r="T93"/>
  <c r="S93"/>
  <c r="R93"/>
  <c r="AC92"/>
  <c r="AB92"/>
  <c r="AA92"/>
  <c r="Z92"/>
  <c r="Y92"/>
  <c r="X92"/>
  <c r="W92"/>
  <c r="V92"/>
  <c r="U92"/>
  <c r="T92"/>
  <c r="S92"/>
  <c r="R92"/>
  <c r="AC91"/>
  <c r="AB91"/>
  <c r="AA91"/>
  <c r="Z91"/>
  <c r="Y91"/>
  <c r="X91"/>
  <c r="W91"/>
  <c r="V91"/>
  <c r="U91"/>
  <c r="T91"/>
  <c r="S91"/>
  <c r="R91"/>
  <c r="AC90"/>
  <c r="AB90"/>
  <c r="AA90"/>
  <c r="Z90"/>
  <c r="Y90"/>
  <c r="X90"/>
  <c r="W90"/>
  <c r="V90"/>
  <c r="U90"/>
  <c r="T90"/>
  <c r="S90"/>
  <c r="R90"/>
  <c r="AC89"/>
  <c r="AB89"/>
  <c r="AA89"/>
  <c r="Z89"/>
  <c r="Y89"/>
  <c r="X89"/>
  <c r="W89"/>
  <c r="V89"/>
  <c r="U89"/>
  <c r="T89"/>
  <c r="S89"/>
  <c r="R89"/>
  <c r="AC88"/>
  <c r="AB88"/>
  <c r="AA88"/>
  <c r="Z88"/>
  <c r="Y88"/>
  <c r="X88"/>
  <c r="W88"/>
  <c r="V88"/>
  <c r="U88"/>
  <c r="T88"/>
  <c r="S88"/>
  <c r="R88"/>
  <c r="O87"/>
  <c r="M87"/>
  <c r="K87"/>
  <c r="X87" s="1"/>
  <c r="J87"/>
  <c r="Q87" s="1"/>
  <c r="I87"/>
  <c r="P87" s="1"/>
  <c r="H87"/>
  <c r="G87"/>
  <c r="N87" s="1"/>
  <c r="F87"/>
  <c r="E87"/>
  <c r="L87" s="1"/>
  <c r="D87"/>
  <c r="AC86"/>
  <c r="AB86"/>
  <c r="AA86"/>
  <c r="Z86"/>
  <c r="Y86"/>
  <c r="X86"/>
  <c r="W86"/>
  <c r="V86"/>
  <c r="AC85"/>
  <c r="AB85"/>
  <c r="W85"/>
  <c r="V85"/>
  <c r="J84"/>
  <c r="Q84" s="1"/>
  <c r="W84" s="1"/>
  <c r="I84"/>
  <c r="P84" s="1"/>
  <c r="H84"/>
  <c r="O84" s="1"/>
  <c r="AB84" s="1"/>
  <c r="G84"/>
  <c r="N84" s="1"/>
  <c r="AA84" s="1"/>
  <c r="F84"/>
  <c r="M84" s="1"/>
  <c r="Z84" s="1"/>
  <c r="E84"/>
  <c r="L84" s="1"/>
  <c r="Y84" s="1"/>
  <c r="D84"/>
  <c r="K84" s="1"/>
  <c r="X84" s="1"/>
  <c r="AA83"/>
  <c r="Z83"/>
  <c r="Y83"/>
  <c r="X83"/>
  <c r="T83"/>
  <c r="S83"/>
  <c r="R83"/>
  <c r="Z82"/>
  <c r="Y82"/>
  <c r="X82"/>
  <c r="S82"/>
  <c r="R82"/>
  <c r="Z81"/>
  <c r="Y81"/>
  <c r="X81"/>
  <c r="S81"/>
  <c r="R81"/>
  <c r="AC80"/>
  <c r="AB80"/>
  <c r="AC78"/>
  <c r="AB78"/>
  <c r="AC77"/>
  <c r="AB77"/>
  <c r="W77"/>
  <c r="V77"/>
  <c r="AC76"/>
  <c r="AB76"/>
  <c r="AA76"/>
  <c r="Z76"/>
  <c r="Y76"/>
  <c r="X76"/>
  <c r="W76"/>
  <c r="V76"/>
  <c r="U76"/>
  <c r="T76"/>
  <c r="S76"/>
  <c r="R76"/>
  <c r="AC74"/>
  <c r="AB74"/>
  <c r="AA74"/>
  <c r="Z74"/>
  <c r="Y74"/>
  <c r="W74"/>
  <c r="V74"/>
  <c r="U74"/>
  <c r="T74"/>
  <c r="S74"/>
  <c r="AC73"/>
  <c r="AB73"/>
  <c r="AA73"/>
  <c r="Z73"/>
  <c r="Y73"/>
  <c r="X73"/>
  <c r="W73"/>
  <c r="V73"/>
  <c r="U73"/>
  <c r="T73"/>
  <c r="S73"/>
  <c r="R73"/>
  <c r="W72"/>
  <c r="AC71"/>
  <c r="AB71"/>
  <c r="AA71"/>
  <c r="Z71"/>
  <c r="Y71"/>
  <c r="X71"/>
  <c r="W71"/>
  <c r="V71"/>
  <c r="U71"/>
  <c r="T71"/>
  <c r="S71"/>
  <c r="R71"/>
  <c r="AC70"/>
  <c r="AB70"/>
  <c r="AA70"/>
  <c r="Z70"/>
  <c r="Y70"/>
  <c r="X70"/>
  <c r="W70"/>
  <c r="V70"/>
  <c r="U70"/>
  <c r="T70"/>
  <c r="S70"/>
  <c r="R70"/>
  <c r="AC69"/>
  <c r="AB69"/>
  <c r="W69"/>
  <c r="V69"/>
  <c r="AC68"/>
  <c r="AB68"/>
  <c r="AA68"/>
  <c r="Z68"/>
  <c r="Y68"/>
  <c r="X68"/>
  <c r="W68"/>
  <c r="V68"/>
  <c r="U68"/>
  <c r="T68"/>
  <c r="S68"/>
  <c r="R68"/>
  <c r="AC67"/>
  <c r="AB67"/>
  <c r="AA67"/>
  <c r="W67"/>
  <c r="V67"/>
  <c r="U67"/>
  <c r="AC66"/>
  <c r="AB66"/>
  <c r="AA66"/>
  <c r="Z66"/>
  <c r="Y66"/>
  <c r="X66"/>
  <c r="W66"/>
  <c r="V66"/>
  <c r="U66"/>
  <c r="T66"/>
  <c r="S66"/>
  <c r="R66"/>
  <c r="AC65"/>
  <c r="AB65"/>
  <c r="AA65"/>
  <c r="Z65"/>
  <c r="Y65"/>
  <c r="X65"/>
  <c r="W65"/>
  <c r="V65"/>
  <c r="AC64"/>
  <c r="AB64"/>
  <c r="W64"/>
  <c r="V64"/>
  <c r="AC63"/>
  <c r="AB63"/>
  <c r="AA63"/>
  <c r="Z63"/>
  <c r="Y63"/>
  <c r="X63"/>
  <c r="W63"/>
  <c r="V63"/>
  <c r="U63"/>
  <c r="T63"/>
  <c r="S63"/>
  <c r="R63"/>
  <c r="AC62"/>
  <c r="AB62"/>
  <c r="AA62"/>
  <c r="Z62"/>
  <c r="W62"/>
  <c r="V62"/>
  <c r="U62"/>
  <c r="T62"/>
  <c r="AC61"/>
  <c r="AB61"/>
  <c r="AA61"/>
  <c r="W61"/>
  <c r="V61"/>
  <c r="U61"/>
  <c r="AC60"/>
  <c r="AB60"/>
  <c r="AA60"/>
  <c r="Z60"/>
  <c r="Y60"/>
  <c r="X60"/>
  <c r="W60"/>
  <c r="V60"/>
  <c r="U60"/>
  <c r="T60"/>
  <c r="S60"/>
  <c r="R60"/>
  <c r="AC59"/>
  <c r="AB59"/>
  <c r="AA59"/>
  <c r="Z59"/>
  <c r="Y59"/>
  <c r="X59"/>
  <c r="W59"/>
  <c r="V59"/>
  <c r="U59"/>
  <c r="T59"/>
  <c r="S59"/>
  <c r="R59"/>
  <c r="AC58"/>
  <c r="AB58"/>
  <c r="AA58"/>
  <c r="Z58"/>
  <c r="Y58"/>
  <c r="X58"/>
  <c r="W58"/>
  <c r="V58"/>
  <c r="U58"/>
  <c r="T58"/>
  <c r="S58"/>
  <c r="R58"/>
  <c r="AC57"/>
  <c r="AB57"/>
  <c r="AA57"/>
  <c r="Z57"/>
  <c r="Y57"/>
  <c r="X57"/>
  <c r="W57"/>
  <c r="V57"/>
  <c r="U57"/>
  <c r="T57"/>
  <c r="S57"/>
  <c r="R57"/>
  <c r="AC56"/>
  <c r="AB56"/>
  <c r="AA56"/>
  <c r="Z56"/>
  <c r="Y56"/>
  <c r="X56"/>
  <c r="W56"/>
  <c r="V56"/>
  <c r="U56"/>
  <c r="T56"/>
  <c r="S56"/>
  <c r="R56"/>
  <c r="AC55"/>
  <c r="AB55"/>
  <c r="AA55"/>
  <c r="Z55"/>
  <c r="Y55"/>
  <c r="W55"/>
  <c r="V55"/>
  <c r="U55"/>
  <c r="T55"/>
  <c r="S55"/>
  <c r="AC54"/>
  <c r="AB54"/>
  <c r="AA54"/>
  <c r="Z54"/>
  <c r="Y54"/>
  <c r="X54"/>
  <c r="W54"/>
  <c r="V54"/>
  <c r="U54"/>
  <c r="T54"/>
  <c r="S54"/>
  <c r="R54"/>
  <c r="AC53"/>
  <c r="AB53"/>
  <c r="AA53"/>
  <c r="Z53"/>
  <c r="Y53"/>
  <c r="X53"/>
  <c r="W53"/>
  <c r="V53"/>
  <c r="U53"/>
  <c r="T53"/>
  <c r="S53"/>
  <c r="R53"/>
  <c r="AC52"/>
  <c r="AB52"/>
  <c r="AA52"/>
  <c r="Z52"/>
  <c r="Y52"/>
  <c r="X52"/>
  <c r="W52"/>
  <c r="V52"/>
  <c r="U52"/>
  <c r="T52"/>
  <c r="S52"/>
  <c r="R52"/>
  <c r="AB51"/>
  <c r="AA51"/>
  <c r="Z51"/>
  <c r="Y51"/>
  <c r="U51"/>
  <c r="S51"/>
  <c r="AB50"/>
  <c r="AA50"/>
  <c r="Z50"/>
  <c r="Y50"/>
  <c r="X50"/>
  <c r="U50"/>
  <c r="T50"/>
  <c r="S50"/>
  <c r="R50"/>
  <c r="N49"/>
  <c r="L49"/>
  <c r="J49"/>
  <c r="Q49" s="1"/>
  <c r="W49" s="1"/>
  <c r="I49"/>
  <c r="P49" s="1"/>
  <c r="H49"/>
  <c r="O49" s="1"/>
  <c r="G49"/>
  <c r="F49"/>
  <c r="M49" s="1"/>
  <c r="E49"/>
  <c r="D49"/>
  <c r="K49" s="1"/>
  <c r="X49" s="1"/>
  <c r="AC48"/>
  <c r="AB48"/>
  <c r="AA48"/>
  <c r="Z48"/>
  <c r="Y48"/>
  <c r="X48"/>
  <c r="W48"/>
  <c r="V48"/>
  <c r="U48"/>
  <c r="T48"/>
  <c r="S48"/>
  <c r="R48"/>
  <c r="AC47"/>
  <c r="AB47"/>
  <c r="AA47"/>
  <c r="Z47"/>
  <c r="Y47"/>
  <c r="X47"/>
  <c r="W47"/>
  <c r="V47"/>
  <c r="U47"/>
  <c r="T47"/>
  <c r="S47"/>
  <c r="R47"/>
  <c r="AC46"/>
  <c r="AB46"/>
  <c r="W46"/>
  <c r="V46"/>
  <c r="J45"/>
  <c r="Q45" s="1"/>
  <c r="I45"/>
  <c r="P45" s="1"/>
  <c r="H45"/>
  <c r="O45" s="1"/>
  <c r="G45"/>
  <c r="N45" s="1"/>
  <c r="F45"/>
  <c r="M45" s="1"/>
  <c r="E45"/>
  <c r="L45" s="1"/>
  <c r="D45"/>
  <c r="K45" s="1"/>
  <c r="X45" s="1"/>
  <c r="Y44"/>
  <c r="X44"/>
  <c r="S44"/>
  <c r="R44"/>
  <c r="Y43"/>
  <c r="X43"/>
  <c r="S43"/>
  <c r="R43"/>
  <c r="AC42"/>
  <c r="W42"/>
  <c r="AC41"/>
  <c r="AB41"/>
  <c r="AA41"/>
  <c r="Z41"/>
  <c r="Y41"/>
  <c r="X41"/>
  <c r="W41"/>
  <c r="V41"/>
  <c r="U41"/>
  <c r="T41"/>
  <c r="S41"/>
  <c r="R41"/>
  <c r="AC40"/>
  <c r="AB40"/>
  <c r="AA40"/>
  <c r="Z40"/>
  <c r="Y40"/>
  <c r="X40"/>
  <c r="W40"/>
  <c r="V40"/>
  <c r="U40"/>
  <c r="T40"/>
  <c r="S40"/>
  <c r="R40"/>
  <c r="AC39"/>
  <c r="AB39"/>
  <c r="AA39"/>
  <c r="Z39"/>
  <c r="Y39"/>
  <c r="X39"/>
  <c r="W39"/>
  <c r="V39"/>
  <c r="U39"/>
  <c r="T39"/>
  <c r="S39"/>
  <c r="R39"/>
  <c r="AC38"/>
  <c r="AB38"/>
  <c r="W38"/>
  <c r="V38"/>
  <c r="AC37"/>
  <c r="AB37"/>
  <c r="AA37"/>
  <c r="Z37"/>
  <c r="Y37"/>
  <c r="X37"/>
  <c r="W37"/>
  <c r="V37"/>
  <c r="U37"/>
  <c r="T37"/>
  <c r="S37"/>
  <c r="R37"/>
  <c r="AC36"/>
  <c r="AB36"/>
  <c r="AA36"/>
  <c r="Z36"/>
  <c r="Y36"/>
  <c r="X36"/>
  <c r="W36"/>
  <c r="V36"/>
  <c r="U36"/>
  <c r="T36"/>
  <c r="S36"/>
  <c r="R36"/>
  <c r="AC35"/>
  <c r="AB35"/>
  <c r="AA35"/>
  <c r="Z35"/>
  <c r="Y35"/>
  <c r="X35"/>
  <c r="W35"/>
  <c r="V35"/>
  <c r="U35"/>
  <c r="T35"/>
  <c r="S35"/>
  <c r="R35"/>
  <c r="AC34"/>
  <c r="AB34"/>
  <c r="AA34"/>
  <c r="Z34"/>
  <c r="Y34"/>
  <c r="X34"/>
  <c r="W34"/>
  <c r="V34"/>
  <c r="U34"/>
  <c r="T34"/>
  <c r="S34"/>
  <c r="R34"/>
  <c r="K33"/>
  <c r="X33" s="1"/>
  <c r="J33"/>
  <c r="Q33" s="1"/>
  <c r="I33"/>
  <c r="P33" s="1"/>
  <c r="H33"/>
  <c r="O33" s="1"/>
  <c r="G33"/>
  <c r="N33" s="1"/>
  <c r="F33"/>
  <c r="M33" s="1"/>
  <c r="E33"/>
  <c r="L33" s="1"/>
  <c r="D33"/>
  <c r="AC32"/>
  <c r="AB32"/>
  <c r="AA32"/>
  <c r="Z32"/>
  <c r="Y32"/>
  <c r="X32"/>
  <c r="V32"/>
  <c r="U32"/>
  <c r="T32"/>
  <c r="S32"/>
  <c r="R32"/>
  <c r="AC31"/>
  <c r="AB31"/>
  <c r="AA31"/>
  <c r="Z31"/>
  <c r="Y31"/>
  <c r="X31"/>
  <c r="W31"/>
  <c r="V31"/>
  <c r="U31"/>
  <c r="T31"/>
  <c r="S31"/>
  <c r="R31"/>
  <c r="AC30"/>
  <c r="AB30"/>
  <c r="AA30"/>
  <c r="Z30"/>
  <c r="Y30"/>
  <c r="X30"/>
  <c r="W30"/>
  <c r="V30"/>
  <c r="U30"/>
  <c r="T30"/>
  <c r="S30"/>
  <c r="R30"/>
  <c r="AC29"/>
  <c r="AB29"/>
  <c r="AA29"/>
  <c r="Z29"/>
  <c r="Y29"/>
  <c r="X29"/>
  <c r="W29"/>
  <c r="V29"/>
  <c r="U29"/>
  <c r="T29"/>
  <c r="S29"/>
  <c r="R29"/>
  <c r="AC28"/>
  <c r="AB28"/>
  <c r="W28"/>
  <c r="V28"/>
  <c r="AC27"/>
  <c r="AB27"/>
  <c r="AA27"/>
  <c r="Z27"/>
  <c r="Y27"/>
  <c r="X27"/>
  <c r="W27"/>
  <c r="V27"/>
  <c r="U27"/>
  <c r="T27"/>
  <c r="S27"/>
  <c r="R27"/>
  <c r="P26"/>
  <c r="AC26" s="1"/>
  <c r="N26"/>
  <c r="AA26" s="1"/>
  <c r="L26"/>
  <c r="Y26" s="1"/>
  <c r="J26"/>
  <c r="Q26" s="1"/>
  <c r="W26" s="1"/>
  <c r="I26"/>
  <c r="H26"/>
  <c r="O26" s="1"/>
  <c r="G26"/>
  <c r="F26"/>
  <c r="M26" s="1"/>
  <c r="E26"/>
  <c r="D26"/>
  <c r="K26" s="1"/>
  <c r="X26" s="1"/>
  <c r="AC25"/>
  <c r="W25"/>
  <c r="AC24"/>
  <c r="AB24"/>
  <c r="AA24"/>
  <c r="Z24"/>
  <c r="Y24"/>
  <c r="X24"/>
  <c r="W24"/>
  <c r="V24"/>
  <c r="P23"/>
  <c r="AC23" s="1"/>
  <c r="N23"/>
  <c r="AA23" s="1"/>
  <c r="L23"/>
  <c r="Y23" s="1"/>
  <c r="J23"/>
  <c r="Q23" s="1"/>
  <c r="W23" s="1"/>
  <c r="I23"/>
  <c r="H23"/>
  <c r="O23" s="1"/>
  <c r="G23"/>
  <c r="F23"/>
  <c r="M23" s="1"/>
  <c r="E23"/>
  <c r="D23"/>
  <c r="K23" s="1"/>
  <c r="X23" s="1"/>
  <c r="AC22"/>
  <c r="AB22"/>
  <c r="AA22"/>
  <c r="Z22"/>
  <c r="Y22"/>
  <c r="X22"/>
  <c r="W22"/>
  <c r="V22"/>
  <c r="U22"/>
  <c r="T22"/>
  <c r="S22"/>
  <c r="R22"/>
  <c r="AC21"/>
  <c r="AB21"/>
  <c r="AA21"/>
  <c r="Z21"/>
  <c r="Y21"/>
  <c r="X21"/>
  <c r="W21"/>
  <c r="V21"/>
  <c r="AC20"/>
  <c r="AB20"/>
  <c r="AA20"/>
  <c r="W20"/>
  <c r="V20"/>
  <c r="U20"/>
  <c r="P19"/>
  <c r="AC19" s="1"/>
  <c r="N19"/>
  <c r="AA19" s="1"/>
  <c r="L19"/>
  <c r="Y19" s="1"/>
  <c r="J19"/>
  <c r="Q19" s="1"/>
  <c r="W19" s="1"/>
  <c r="I19"/>
  <c r="H19"/>
  <c r="O19" s="1"/>
  <c r="AB19" s="1"/>
  <c r="G19"/>
  <c r="F19"/>
  <c r="M19" s="1"/>
  <c r="Z19" s="1"/>
  <c r="E19"/>
  <c r="D19"/>
  <c r="K19" s="1"/>
  <c r="X19" s="1"/>
  <c r="AA18"/>
  <c r="Z18"/>
  <c r="Y18"/>
  <c r="X18"/>
  <c r="AC17"/>
  <c r="W17"/>
  <c r="AC16"/>
  <c r="AB16"/>
  <c r="AA16"/>
  <c r="Z16"/>
  <c r="Y16"/>
  <c r="X16"/>
  <c r="W16"/>
  <c r="V16"/>
  <c r="P15"/>
  <c r="AC15" s="1"/>
  <c r="N15"/>
  <c r="AA15" s="1"/>
  <c r="L15"/>
  <c r="Y15" s="1"/>
  <c r="J15"/>
  <c r="Q15" s="1"/>
  <c r="W15" s="1"/>
  <c r="I15"/>
  <c r="H15"/>
  <c r="O15" s="1"/>
  <c r="AB15" s="1"/>
  <c r="G15"/>
  <c r="F15"/>
  <c r="M15" s="1"/>
  <c r="Z15" s="1"/>
  <c r="E15"/>
  <c r="D15"/>
  <c r="K15" s="1"/>
  <c r="X15" s="1"/>
  <c r="AC14"/>
  <c r="AC13"/>
  <c r="W13"/>
  <c r="AC12"/>
  <c r="AB12"/>
  <c r="AA12"/>
  <c r="Z12"/>
  <c r="Y12"/>
  <c r="X12"/>
  <c r="W12"/>
  <c r="V12"/>
  <c r="U12"/>
  <c r="T12"/>
  <c r="S12"/>
  <c r="R12"/>
  <c r="Q11"/>
  <c r="W11" s="1"/>
  <c r="O11"/>
  <c r="AB11" s="1"/>
  <c r="M11"/>
  <c r="Z11" s="1"/>
  <c r="K11"/>
  <c r="X11" s="1"/>
  <c r="J11"/>
  <c r="I11"/>
  <c r="P11" s="1"/>
  <c r="H11"/>
  <c r="G11"/>
  <c r="N11" s="1"/>
  <c r="F11"/>
  <c r="E11"/>
  <c r="L11" s="1"/>
  <c r="D11"/>
  <c r="AB10"/>
  <c r="AA10"/>
  <c r="Z10"/>
  <c r="Y10"/>
  <c r="X10"/>
  <c r="AC9"/>
  <c r="AB9"/>
  <c r="W9"/>
  <c r="V9"/>
  <c r="AC8"/>
  <c r="AB8"/>
  <c r="AA8"/>
  <c r="Z8"/>
  <c r="Y8"/>
  <c r="X8"/>
  <c r="W8"/>
  <c r="V8"/>
  <c r="AC7"/>
  <c r="AB7"/>
  <c r="AA7"/>
  <c r="Z7"/>
  <c r="Y7"/>
  <c r="X7"/>
  <c r="W7"/>
  <c r="V7"/>
  <c r="U7"/>
  <c r="T7"/>
  <c r="S7"/>
  <c r="R7"/>
  <c r="V4"/>
  <c r="T4"/>
  <c r="R4"/>
  <c r="Q4"/>
  <c r="P4"/>
  <c r="AC79" s="1"/>
  <c r="O4"/>
  <c r="AB79" s="1"/>
  <c r="N4"/>
  <c r="M4"/>
  <c r="L4"/>
  <c r="K4"/>
  <c r="W3"/>
  <c r="W4" s="1"/>
  <c r="V3"/>
  <c r="U3"/>
  <c r="U4" s="1"/>
  <c r="T3"/>
  <c r="S3"/>
  <c r="S4" s="1"/>
  <c r="R3"/>
  <c r="W2"/>
  <c r="V2"/>
  <c r="U2"/>
  <c r="T2"/>
  <c r="S2"/>
  <c r="R2"/>
  <c r="U26" l="1"/>
  <c r="AB26"/>
  <c r="R33"/>
  <c r="Y33"/>
  <c r="T33"/>
  <c r="AA33"/>
  <c r="V33"/>
  <c r="AC33"/>
  <c r="R45"/>
  <c r="Y45"/>
  <c r="T45"/>
  <c r="AA45"/>
  <c r="V45"/>
  <c r="AC45"/>
  <c r="Z49"/>
  <c r="S49"/>
  <c r="AB49"/>
  <c r="U49"/>
  <c r="Y87"/>
  <c r="R87"/>
  <c r="AA87"/>
  <c r="T87"/>
  <c r="AC87"/>
  <c r="V87"/>
  <c r="Y98"/>
  <c r="R98"/>
  <c r="AA98"/>
  <c r="T98"/>
  <c r="AC98"/>
  <c r="V98"/>
  <c r="S101"/>
  <c r="Z101"/>
  <c r="U101"/>
  <c r="AB101"/>
  <c r="Z116"/>
  <c r="AB116"/>
  <c r="T49"/>
  <c r="U87"/>
  <c r="S23"/>
  <c r="Z23"/>
  <c r="U23"/>
  <c r="AB23"/>
  <c r="S26"/>
  <c r="Z26"/>
  <c r="R11"/>
  <c r="Y11"/>
  <c r="T11"/>
  <c r="AA11"/>
  <c r="V11"/>
  <c r="AC11"/>
  <c r="Z33"/>
  <c r="S33"/>
  <c r="AB33"/>
  <c r="U33"/>
  <c r="Z45"/>
  <c r="S45"/>
  <c r="AB45"/>
  <c r="U45"/>
  <c r="V49"/>
  <c r="AC49"/>
  <c r="AC84"/>
  <c r="V84"/>
  <c r="S98"/>
  <c r="Z98"/>
  <c r="U98"/>
  <c r="AB98"/>
  <c r="Y101"/>
  <c r="R101"/>
  <c r="AA101"/>
  <c r="T101"/>
  <c r="AC101"/>
  <c r="V101"/>
  <c r="W33"/>
  <c r="W45"/>
  <c r="R49"/>
  <c r="W87"/>
  <c r="S87"/>
  <c r="W98"/>
  <c r="S11"/>
  <c r="U11"/>
  <c r="V15"/>
  <c r="V19"/>
  <c r="R23"/>
  <c r="T23"/>
  <c r="V23"/>
  <c r="R26"/>
  <c r="T26"/>
  <c r="V26"/>
  <c r="Y49"/>
  <c r="AA49"/>
  <c r="Z87"/>
  <c r="AB87"/>
  <c r="L116"/>
  <c r="S116" s="1"/>
  <c r="N116"/>
  <c r="P116"/>
  <c r="W116" s="1"/>
  <c r="D117"/>
  <c r="F117"/>
  <c r="H117"/>
  <c r="J117"/>
  <c r="AA116" l="1"/>
  <c r="T116"/>
  <c r="U116"/>
  <c r="AC116"/>
  <c r="V116"/>
  <c r="Y116"/>
  <c r="R116"/>
</calcChain>
</file>

<file path=xl/sharedStrings.xml><?xml version="1.0" encoding="utf-8"?>
<sst xmlns="http://schemas.openxmlformats.org/spreadsheetml/2006/main" count="358" uniqueCount="146">
  <si>
    <t>2010-2016 YILLARI ARASI YGS NETLERİ TABLOSU</t>
  </si>
  <si>
    <t>TÜRKİYE</t>
  </si>
  <si>
    <t>KÜTAHYA</t>
  </si>
  <si>
    <t>KÜTAHYA - TÜRKİYE FARKI</t>
  </si>
  <si>
    <t xml:space="preserve">Yıllara Göre Öğrenci Sayıları </t>
  </si>
  <si>
    <t>Yıllara Göre Ortalama Netler</t>
  </si>
  <si>
    <t>Yıllara Göre Ortalama Net Değişimi</t>
  </si>
  <si>
    <t>Yıllara Göre Türkiye Ortalaması Farkı</t>
  </si>
  <si>
    <t>İl</t>
  </si>
  <si>
    <t>İlçe</t>
  </si>
  <si>
    <t>Okul</t>
  </si>
  <si>
    <t>2011-2010</t>
  </si>
  <si>
    <t>2012-2011</t>
  </si>
  <si>
    <t>2013-2012</t>
  </si>
  <si>
    <t>2014-2013</t>
  </si>
  <si>
    <t>2015-2014</t>
  </si>
  <si>
    <t>206-2015</t>
  </si>
  <si>
    <t>Altıntaş</t>
  </si>
  <si>
    <t>ALTINTAŞ ÇOK PROGRAMLI ANADOLU LİSESİ</t>
  </si>
  <si>
    <t>ALTINTAŞ ANADOLU İMAM HATİP LİSESİ</t>
  </si>
  <si>
    <t>-</t>
  </si>
  <si>
    <t>ALTINTAŞ İTO ŞEHİT SÜLEYMAN TURAN ANADOLU ÖĞRETMEN LİSESİ</t>
  </si>
  <si>
    <t>ALTINTAŞ ZAFERTEPE ÇALKÖY ÇOK PRORAMLI L</t>
  </si>
  <si>
    <t>--</t>
  </si>
  <si>
    <t>Altıntaş TOPLAMI</t>
  </si>
  <si>
    <t>Aslanapa</t>
  </si>
  <si>
    <t>ASLANAPA ÇOK PROGRAMLI ANADOLU LİSESİ</t>
  </si>
  <si>
    <t>ASLANAPA ANADOLU LİSESİ</t>
  </si>
  <si>
    <t>ASLANAPA ANADOLU İMAM HATİP LİSESİ</t>
  </si>
  <si>
    <t>Aslanapa TOPLAMI</t>
  </si>
  <si>
    <t>Çavdarhisar</t>
  </si>
  <si>
    <t>ÇAVDARHİSAR ÇOK PROGRAMLI ANADOLU LİSESİ</t>
  </si>
  <si>
    <t>ÇAVDARHİSAR MESLEKİ VE TEKNİK ANADOLU LİSESİ(Tarım Meslek)</t>
  </si>
  <si>
    <t>ÇAVDARHİSAR HACIKEBİR ÇOK PROGRAMLI LİSESİ</t>
  </si>
  <si>
    <t>Çavdarhisar TOPLAMI</t>
  </si>
  <si>
    <t>Domaniç</t>
  </si>
  <si>
    <t>DOMANİÇ ANADOLU  LİSESİ</t>
  </si>
  <si>
    <t>DOMANİÇ ÇOK PROGRAMLI ANADOLU LİSESİ</t>
  </si>
  <si>
    <t>DOMANİÇ ANADOLU İMAM HATİP LİSESİ</t>
  </si>
  <si>
    <t>Domaniç TOPLAMI</t>
  </si>
  <si>
    <t>Dumlupınar</t>
  </si>
  <si>
    <t>DUMLUPINAR ÇOK PROGRAMLI ANADOLU LİSESİ</t>
  </si>
  <si>
    <t>DUMLUPINAR ANADOLU LİSESİ</t>
  </si>
  <si>
    <t>Dumlupınar TOPLAMI</t>
  </si>
  <si>
    <t>Emet</t>
  </si>
  <si>
    <t>EMET ANADOLU İMAM HATİP LİSESİ</t>
  </si>
  <si>
    <t>EMET GAZİ EMET ANADOLU  LİSESİ</t>
  </si>
  <si>
    <t>EMET ÇOK PROGRAMLI ANADOLU LİSESİ</t>
  </si>
  <si>
    <t>EMET  MESLEKİ VE TEKNİK AND. LİSESİ(Sağlık Meslek)</t>
  </si>
  <si>
    <t>EMET ÖRENCİK ÇOK PROGRAMLI ANADOLU LİSESİ</t>
  </si>
  <si>
    <t>EMET ANADOLU LİSESİ</t>
  </si>
  <si>
    <t>Emet TOPLAMI</t>
  </si>
  <si>
    <t>Gediz</t>
  </si>
  <si>
    <t>GEDİZ ANADOLU İMAM HATİP LİSESİ</t>
  </si>
  <si>
    <t>GEDİZ EVLİYA ÇELEBİ ANADOLU LİSESİ</t>
  </si>
  <si>
    <t>GEDİZ YUNUS EMRE MESLEKİ VE TEK. AND. LİSESİ(Eml)</t>
  </si>
  <si>
    <t>GEDİZ SELÇUKLU MESLEKİ VE TEK. AND. LİSESİ (Tcaret)</t>
  </si>
  <si>
    <t>GEDİZ FEN LİSESİ</t>
  </si>
  <si>
    <t>GEDİZ MESLEKİ VE TEKNİK ANADOLU LİSESİ (Kız Meslek)</t>
  </si>
  <si>
    <t>GEDİZ OSMANGAZİ ANADOLU LİSESİ(Gediz Lisesi)</t>
  </si>
  <si>
    <t>GEDİZ MUSTAFA NECİP ALAYELİ ANADOLU LİSESİ</t>
  </si>
  <si>
    <t>ŞEHİT HÜSEYİN GÜRLEKLİ MESLEKİ VE TEK. AND. LİSESİ</t>
  </si>
  <si>
    <t>GEDİZ ESKİGEDİZ LİSESİ</t>
  </si>
  <si>
    <t>---</t>
  </si>
  <si>
    <t>GEDİZ YUNUSLAR ÇOK PROGRAMLI L</t>
  </si>
  <si>
    <t>Gediz TOPLAMI</t>
  </si>
  <si>
    <t>Hisarcık</t>
  </si>
  <si>
    <t>HİSARCIK ANADOLU LİSESİ</t>
  </si>
  <si>
    <t>HİSARCIK ÇOK PROGRAMLI ANADOLU LİSESİ</t>
  </si>
  <si>
    <t>HİSARCIK ANADOLU İMAM HATİP LİSESİ</t>
  </si>
  <si>
    <t>Hisarcık TOPLAMI</t>
  </si>
  <si>
    <t>AÇIKÖĞRETİM LİSESİ</t>
  </si>
  <si>
    <t>MESLEKİ AÇIKÖĞRETİM LİSESİ</t>
  </si>
  <si>
    <t>Merkez</t>
  </si>
  <si>
    <t>KÜTAHYA  LİSESİ</t>
  </si>
  <si>
    <t>KÜTAHYA  MESLEKİ VE TEKNİK ANADOLU LİSESİ</t>
  </si>
  <si>
    <t>KÜTAHYA AHMET YAKUPOĞLU GÜZEL SANATLAR LİSESİ</t>
  </si>
  <si>
    <t>KÜTAHYA AKŞEMSETTİN ANADOLU İMAM HATİP LİSESİ</t>
  </si>
  <si>
    <t>KÜTAHYA ALİ GÜRAL LİSESİ</t>
  </si>
  <si>
    <t>KÜTAHYA ANADOLU İMAM HATİP LİSESİ</t>
  </si>
  <si>
    <t>KÜTAHYA ANADOLU LİSESİ</t>
  </si>
  <si>
    <t>KÜTAHYA ATATÜRK ANADOLU LİSESİ</t>
  </si>
  <si>
    <t>KÜTAHYA ATATÜRK MESLEKİ VE TEK. AND. LİSESİ</t>
  </si>
  <si>
    <t>KÜTAHYA AYSEL SELAHATTİN ERKASAP SPOR LİSESİ</t>
  </si>
  <si>
    <t>KÜTAHYA BEYLERBEYİ MES. VE TEKNİK AND. L. (Adalet)</t>
  </si>
  <si>
    <t>KÜTAHYA DEVLET HATUN MESLEKİ VE TEK. AND. LİSESİ</t>
  </si>
  <si>
    <t>KÜTAHYA EVLİYA ÇELEBİ İMAM HATİP LİSESİ</t>
  </si>
  <si>
    <t>KÜTAHYA FATİH ANADOLU LİSESİ</t>
  </si>
  <si>
    <t>KÜTAHYA GERMİYAN MESLEKİ TEK. AND. LİSESİ</t>
  </si>
  <si>
    <t>KÜTAHYA HAYMEANA MESLEKİ TEK. AND. LİSESİ</t>
  </si>
  <si>
    <t>KÜTAHYA HEKİM SİNAN MESLEKİ VE TEKNİK ANADOLU LİSESİ</t>
  </si>
  <si>
    <t>KÜTAHYA HÜSNÜ KİŞİOĞLU MES. VE TEK. AND. LİSESİ (KIZ MESLEK)</t>
  </si>
  <si>
    <t>KÜTAHYA KILIÇARSLAN ANADOLU LİSESİ</t>
  </si>
  <si>
    <t>KÜTAHYA SEYİTÖMER ÇOK PROGRAMLI ANADOLU LİSESİ</t>
  </si>
  <si>
    <t>KÜTAHYA SOSYAL BİLİMLER LİSESİ</t>
  </si>
  <si>
    <t>KÜTAHYA NAFİ GÜRAL FEN LİSESİ</t>
  </si>
  <si>
    <t>KÜTAHYA YONCALI MESLEKİ VE TEKNİK ANADOLU LİSESİ</t>
  </si>
  <si>
    <t>KÜTAHYA TİC.SAN. ODASI MES. TEK. AND. LİSESİ</t>
  </si>
  <si>
    <t>ÖZEL KONURALP ANADOLU LİSESİ</t>
  </si>
  <si>
    <t>ÖZEL KONURALP FEN LİSESİ</t>
  </si>
  <si>
    <t>ÖZEL BOĞAZİÇİ ÇÖZÜM TEMEL LİSESİ</t>
  </si>
  <si>
    <t>ÖZEL FİNAL TEMEL LİSESİ</t>
  </si>
  <si>
    <t>ÖZEL KÜTAHYA TEMEL LİSESİ</t>
  </si>
  <si>
    <t>KÜTAHYA HÜSNÜ KİŞİOĞLU LİSESİ</t>
  </si>
  <si>
    <t>ÖZEL BAŞARAN YILDIZ ANADOLU LİSESİ</t>
  </si>
  <si>
    <t>KÜTAHYA CUMHURİYET LİSESİ</t>
  </si>
  <si>
    <t>Merkez TOPLAMI</t>
  </si>
  <si>
    <t>Pazarlar</t>
  </si>
  <si>
    <t>PAZARLAR ANADOLU  LİSESİ</t>
  </si>
  <si>
    <t>PAZARLAR ÇOK PROGRAMLI LİSESİ</t>
  </si>
  <si>
    <t>Pazarlar TOPLAMI</t>
  </si>
  <si>
    <t>Simav</t>
  </si>
  <si>
    <t>SİMAV ANADOLU İMAM HATİP LİSESİ</t>
  </si>
  <si>
    <t>SİMAV  MESLEKİ VE TEK. AND. LİSESİ (EML)</t>
  </si>
  <si>
    <t>SİMAV ANADOLU ÖĞRETMEN LİSESİ</t>
  </si>
  <si>
    <t>SİMAV İBNİ SİNA MESLEKİ VE TEK. AND. LİSESİ</t>
  </si>
  <si>
    <t>SİMAV GÜLİZAR EREN  MESLEKİ VE TEK. AND. LİSESİ (Ticaret)</t>
  </si>
  <si>
    <t>SİMAV CUMHURİYET ANADOLU LİSESİ</t>
  </si>
  <si>
    <t>SİMAV FEN LİSESİ</t>
  </si>
  <si>
    <t>SİMAV EYNAL MESLEKİ TEK. AND. LİSESİ (Kız Meslek)</t>
  </si>
  <si>
    <t>SİMAV KUŞU ÇOK PROGRAMLI ANADOLU LİSESİ</t>
  </si>
  <si>
    <t>SİMAV NURULLAH KOYUNCUOĞLU ANADOLU LİSESİ</t>
  </si>
  <si>
    <t>Simav TOPLAMI</t>
  </si>
  <si>
    <t>Şaphane</t>
  </si>
  <si>
    <t>ŞAPHANE ANADOLU LİSESİ</t>
  </si>
  <si>
    <t>ŞAPHANE CUMHURİYET ÇOK PROGRAMLI ANADOLU LİSESİ</t>
  </si>
  <si>
    <t>Şaphane TOPLAMI</t>
  </si>
  <si>
    <t>Tavşanlı</t>
  </si>
  <si>
    <t>TAVŞANLI ANADOLU İMAM HATİP LİSESİ</t>
  </si>
  <si>
    <t>TAVŞANLI ANADOLU LİSESİ</t>
  </si>
  <si>
    <t>TAVŞANLI  MESLEKİ VE TEK. AND. LİSESİ</t>
  </si>
  <si>
    <t>TAVŞANLI İBNİ SİNA MESLEKİ VE TEK. AND. LİSESİ</t>
  </si>
  <si>
    <t>TAVŞANLI ARSLANBEY MES. VE TEK. AND. LİSESİ</t>
  </si>
  <si>
    <t>TAVŞANLI ATATÜRK ANADOLU LİSESİ</t>
  </si>
  <si>
    <t>TAVŞANLI CUMHURİYET ANADOLU LİSESİ</t>
  </si>
  <si>
    <t>TAVŞANLI FEN LİSESİ</t>
  </si>
  <si>
    <t>TAVŞANLI İMKB ANADOLU LİSESİ</t>
  </si>
  <si>
    <t>TAVŞANLI HAYMEANA MESLEKİ TEK. AND. LİSESİ</t>
  </si>
  <si>
    <t>TAVŞANLI BALIKÖY ÇOK PROGRAMLI ANADOLU LİSESİ</t>
  </si>
  <si>
    <t>TAVŞANLI TUNÇBİLEK ÇOK PROGRAMLI ANADOLU LİSESİ</t>
  </si>
  <si>
    <t>ÖZEL YAVUZ SELİM ANADOLU LİSESİ</t>
  </si>
  <si>
    <t>Tavşanlı TOPLAMI</t>
  </si>
  <si>
    <t>Neti arttığı kalde halde Türkiye Genelinden daha az artan  okul</t>
  </si>
  <si>
    <t>Neti düşüş yaşayan okul</t>
  </si>
  <si>
    <t>Puanını artıran okul</t>
  </si>
  <si>
    <t>İlk kez bu yıl mezun veren okul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</si>
</sst>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charset val="16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2" fontId="1" fillId="2" borderId="0" xfId="1" applyNumberFormat="1" applyFont="1" applyFill="1" applyBorder="1" applyAlignment="1">
      <alignment horizontal="center"/>
    </xf>
    <xf numFmtId="2" fontId="3" fillId="2" borderId="1" xfId="1" applyNumberFormat="1" applyFont="1" applyFill="1" applyBorder="1"/>
    <xf numFmtId="2" fontId="1" fillId="3" borderId="2" xfId="1" applyNumberFormat="1" applyFont="1" applyFill="1" applyBorder="1" applyAlignment="1">
      <alignment horizontal="center" shrinkToFit="1"/>
    </xf>
    <xf numFmtId="2" fontId="1" fillId="3" borderId="3" xfId="1" applyNumberFormat="1" applyFont="1" applyFill="1" applyBorder="1" applyAlignment="1">
      <alignment horizontal="center" shrinkToFit="1"/>
    </xf>
    <xf numFmtId="2" fontId="1" fillId="3" borderId="4" xfId="1" applyNumberFormat="1" applyFont="1" applyFill="1" applyBorder="1" applyAlignment="1">
      <alignment horizontal="center" shrinkToFit="1"/>
    </xf>
    <xf numFmtId="2" fontId="1" fillId="3" borderId="4" xfId="1" applyNumberFormat="1" applyFont="1" applyFill="1" applyBorder="1" applyAlignment="1">
      <alignment horizontal="center" shrinkToFit="1"/>
    </xf>
    <xf numFmtId="2" fontId="4" fillId="3" borderId="5" xfId="1" applyNumberFormat="1" applyFont="1" applyFill="1" applyBorder="1" applyAlignment="1">
      <alignment horizontal="center" vertical="center"/>
    </xf>
    <xf numFmtId="2" fontId="2" fillId="3" borderId="5" xfId="1" applyNumberFormat="1" applyFill="1" applyBorder="1" applyAlignment="1">
      <alignment horizontal="center" vertical="center"/>
    </xf>
    <xf numFmtId="2" fontId="1" fillId="3" borderId="5" xfId="1" applyNumberFormat="1" applyFont="1" applyFill="1" applyBorder="1" applyAlignment="1">
      <alignment horizontal="center" vertical="center"/>
    </xf>
    <xf numFmtId="2" fontId="1" fillId="2" borderId="0" xfId="1" applyNumberFormat="1" applyFont="1" applyFill="1" applyBorder="1"/>
    <xf numFmtId="2" fontId="4" fillId="2" borderId="1" xfId="1" applyNumberFormat="1" applyFont="1" applyFill="1" applyBorder="1"/>
    <xf numFmtId="2" fontId="1" fillId="4" borderId="2" xfId="1" applyNumberFormat="1" applyFont="1" applyFill="1" applyBorder="1" applyAlignment="1">
      <alignment horizontal="center" shrinkToFit="1"/>
    </xf>
    <xf numFmtId="2" fontId="1" fillId="4" borderId="3" xfId="1" applyNumberFormat="1" applyFont="1" applyFill="1" applyBorder="1" applyAlignment="1">
      <alignment horizontal="center" shrinkToFit="1"/>
    </xf>
    <xf numFmtId="2" fontId="1" fillId="4" borderId="4" xfId="1" applyNumberFormat="1" applyFont="1" applyFill="1" applyBorder="1" applyAlignment="1">
      <alignment horizontal="center" shrinkToFit="1"/>
    </xf>
    <xf numFmtId="2" fontId="1" fillId="4" borderId="4" xfId="1" applyNumberFormat="1" applyFont="1" applyFill="1" applyBorder="1" applyAlignment="1">
      <alignment horizontal="center" shrinkToFit="1"/>
    </xf>
    <xf numFmtId="2" fontId="3" fillId="4" borderId="5" xfId="1" applyNumberFormat="1" applyFont="1" applyFill="1" applyBorder="1" applyAlignment="1">
      <alignment horizontal="center" vertical="center"/>
    </xf>
    <xf numFmtId="2" fontId="1" fillId="4" borderId="5" xfId="1" applyNumberFormat="1" applyFont="1" applyFill="1" applyBorder="1" applyAlignment="1">
      <alignment horizontal="center" vertical="center"/>
    </xf>
    <xf numFmtId="2" fontId="1" fillId="2" borderId="6" xfId="1" applyNumberFormat="1" applyFont="1" applyFill="1" applyBorder="1"/>
    <xf numFmtId="2" fontId="4" fillId="2" borderId="7" xfId="1" applyNumberFormat="1" applyFont="1" applyFill="1" applyBorder="1"/>
    <xf numFmtId="2" fontId="1" fillId="5" borderId="2" xfId="1" applyNumberFormat="1" applyFont="1" applyFill="1" applyBorder="1" applyAlignment="1">
      <alignment horizontal="center" shrinkToFit="1"/>
    </xf>
    <xf numFmtId="2" fontId="1" fillId="5" borderId="3" xfId="1" applyNumberFormat="1" applyFont="1" applyFill="1" applyBorder="1" applyAlignment="1">
      <alignment horizontal="center" shrinkToFit="1"/>
    </xf>
    <xf numFmtId="2" fontId="1" fillId="5" borderId="4" xfId="1" applyNumberFormat="1" applyFont="1" applyFill="1" applyBorder="1" applyAlignment="1">
      <alignment horizontal="center" shrinkToFit="1"/>
    </xf>
    <xf numFmtId="2" fontId="1" fillId="5" borderId="4" xfId="1" applyNumberFormat="1" applyFont="1" applyFill="1" applyBorder="1" applyAlignment="1">
      <alignment horizontal="center" shrinkToFit="1"/>
    </xf>
    <xf numFmtId="2" fontId="4" fillId="5" borderId="5" xfId="1" applyNumberFormat="1" applyFont="1" applyFill="1" applyBorder="1" applyAlignment="1">
      <alignment horizontal="center" vertical="center"/>
    </xf>
    <xf numFmtId="2" fontId="2" fillId="5" borderId="5" xfId="1" applyNumberFormat="1" applyFill="1" applyBorder="1" applyAlignment="1">
      <alignment horizontal="center" vertical="center"/>
    </xf>
    <xf numFmtId="2" fontId="5" fillId="6" borderId="5" xfId="1" applyNumberFormat="1" applyFont="1" applyFill="1" applyBorder="1"/>
    <xf numFmtId="2" fontId="5" fillId="6" borderId="5" xfId="1" applyNumberFormat="1" applyFont="1" applyFill="1" applyBorder="1" applyAlignment="1">
      <alignment shrinkToFit="1"/>
    </xf>
    <xf numFmtId="2" fontId="5" fillId="6" borderId="2" xfId="1" applyNumberFormat="1" applyFont="1" applyFill="1" applyBorder="1" applyAlignment="1">
      <alignment horizontal="center" vertical="center"/>
    </xf>
    <xf numFmtId="2" fontId="5" fillId="6" borderId="3" xfId="1" applyNumberFormat="1" applyFont="1" applyFill="1" applyBorder="1" applyAlignment="1">
      <alignment horizontal="center" vertical="center"/>
    </xf>
    <xf numFmtId="2" fontId="5" fillId="6" borderId="4" xfId="1" applyNumberFormat="1" applyFont="1" applyFill="1" applyBorder="1" applyAlignment="1">
      <alignment horizontal="center" vertical="center"/>
    </xf>
    <xf numFmtId="2" fontId="5" fillId="6" borderId="3" xfId="1" applyNumberFormat="1" applyFont="1" applyFill="1" applyBorder="1" applyAlignment="1">
      <alignment horizontal="center" vertical="center"/>
    </xf>
    <xf numFmtId="2" fontId="5" fillId="6" borderId="6" xfId="1" applyNumberFormat="1" applyFont="1" applyFill="1" applyBorder="1" applyAlignment="1">
      <alignment horizontal="center" vertical="center"/>
    </xf>
    <xf numFmtId="2" fontId="3" fillId="6" borderId="8" xfId="1" applyNumberFormat="1" applyFont="1" applyFill="1" applyBorder="1" applyAlignment="1">
      <alignment horizontal="center" vertical="center"/>
    </xf>
    <xf numFmtId="2" fontId="3" fillId="6" borderId="6" xfId="1" applyNumberFormat="1" applyFont="1" applyFill="1" applyBorder="1" applyAlignment="1">
      <alignment horizontal="center" vertical="center"/>
    </xf>
    <xf numFmtId="2" fontId="3" fillId="6" borderId="6" xfId="1" applyNumberFormat="1" applyFont="1" applyFill="1" applyBorder="1" applyAlignment="1">
      <alignment horizontal="center" vertical="center"/>
    </xf>
    <xf numFmtId="2" fontId="3" fillId="6" borderId="5" xfId="1" applyNumberFormat="1" applyFont="1" applyFill="1" applyBorder="1"/>
    <xf numFmtId="2" fontId="3" fillId="6" borderId="5" xfId="1" applyNumberFormat="1" applyFont="1" applyFill="1" applyBorder="1" applyAlignment="1">
      <alignment horizontal="center" shrinkToFit="1"/>
    </xf>
    <xf numFmtId="1" fontId="6" fillId="6" borderId="5" xfId="1" applyNumberFormat="1" applyFont="1" applyFill="1" applyBorder="1" applyAlignment="1">
      <alignment horizontal="left" vertical="center"/>
    </xf>
    <xf numFmtId="1" fontId="5" fillId="6" borderId="5" xfId="1" applyNumberFormat="1" applyFont="1" applyFill="1" applyBorder="1" applyAlignment="1">
      <alignment horizontal="left" vertical="center"/>
    </xf>
    <xf numFmtId="2" fontId="6" fillId="6" borderId="5" xfId="1" applyNumberFormat="1" applyFont="1" applyFill="1" applyBorder="1" applyAlignment="1">
      <alignment horizontal="center" vertical="center" wrapText="1"/>
    </xf>
    <xf numFmtId="1" fontId="6" fillId="6" borderId="5" xfId="1" applyNumberFormat="1" applyFont="1" applyFill="1" applyBorder="1" applyAlignment="1">
      <alignment horizontal="center" vertical="center"/>
    </xf>
    <xf numFmtId="2" fontId="2" fillId="7" borderId="5" xfId="1" applyNumberFormat="1" applyFill="1" applyBorder="1"/>
    <xf numFmtId="2" fontId="4" fillId="7" borderId="5" xfId="1" applyNumberFormat="1" applyFont="1" applyFill="1" applyBorder="1"/>
    <xf numFmtId="2" fontId="2" fillId="7" borderId="5" xfId="1" applyNumberFormat="1" applyFill="1" applyBorder="1" applyAlignment="1">
      <alignment shrinkToFit="1"/>
    </xf>
    <xf numFmtId="1" fontId="2" fillId="0" borderId="5" xfId="1" applyNumberFormat="1" applyBorder="1" applyAlignment="1">
      <alignment horizontal="center" shrinkToFit="1"/>
    </xf>
    <xf numFmtId="1" fontId="2" fillId="8" borderId="5" xfId="1" applyNumberFormat="1" applyFill="1" applyBorder="1" applyAlignment="1">
      <alignment horizontal="center" shrinkToFit="1"/>
    </xf>
    <xf numFmtId="2" fontId="2" fillId="0" borderId="5" xfId="1" applyNumberFormat="1" applyBorder="1" applyAlignment="1">
      <alignment horizontal="center" vertical="center"/>
    </xf>
    <xf numFmtId="2" fontId="2" fillId="9" borderId="5" xfId="1" applyNumberFormat="1" applyFill="1" applyBorder="1" applyAlignment="1">
      <alignment horizontal="center" vertical="center"/>
    </xf>
    <xf numFmtId="2" fontId="1" fillId="10" borderId="5" xfId="1" applyNumberFormat="1" applyFont="1" applyFill="1" applyBorder="1" applyAlignment="1">
      <alignment horizontal="center" vertical="center"/>
    </xf>
    <xf numFmtId="2" fontId="1" fillId="11" borderId="5" xfId="1" applyNumberFormat="1" applyFont="1" applyFill="1" applyBorder="1" applyAlignment="1">
      <alignment horizontal="center" vertical="center"/>
    </xf>
    <xf numFmtId="2" fontId="1" fillId="12" borderId="5" xfId="1" applyNumberFormat="1" applyFont="1" applyFill="1" applyBorder="1" applyAlignment="1">
      <alignment horizontal="center" vertical="center"/>
    </xf>
    <xf numFmtId="2" fontId="2" fillId="13" borderId="5" xfId="1" applyNumberFormat="1" applyFill="1" applyBorder="1" applyAlignment="1">
      <alignment horizontal="center" vertical="center"/>
    </xf>
    <xf numFmtId="2" fontId="7" fillId="7" borderId="5" xfId="1" applyNumberFormat="1" applyFont="1" applyFill="1" applyBorder="1"/>
    <xf numFmtId="2" fontId="8" fillId="7" borderId="5" xfId="1" applyNumberFormat="1" applyFont="1" applyFill="1" applyBorder="1"/>
    <xf numFmtId="2" fontId="7" fillId="7" borderId="5" xfId="1" applyNumberFormat="1" applyFont="1" applyFill="1" applyBorder="1" applyAlignment="1">
      <alignment shrinkToFit="1"/>
    </xf>
    <xf numFmtId="2" fontId="2" fillId="0" borderId="5" xfId="1" quotePrefix="1" applyNumberFormat="1" applyBorder="1" applyAlignment="1">
      <alignment horizontal="center" vertical="center"/>
    </xf>
    <xf numFmtId="2" fontId="2" fillId="12" borderId="2" xfId="1" applyNumberFormat="1" applyFill="1" applyBorder="1" applyAlignment="1">
      <alignment horizontal="center"/>
    </xf>
    <xf numFmtId="2" fontId="2" fillId="12" borderId="3" xfId="1" applyNumberFormat="1" applyFill="1" applyBorder="1" applyAlignment="1">
      <alignment horizontal="center"/>
    </xf>
    <xf numFmtId="2" fontId="2" fillId="12" borderId="4" xfId="1" applyNumberFormat="1" applyFill="1" applyBorder="1" applyAlignment="1">
      <alignment horizontal="center"/>
    </xf>
    <xf numFmtId="1" fontId="1" fillId="12" borderId="4" xfId="1" applyNumberFormat="1" applyFont="1" applyFill="1" applyBorder="1" applyAlignment="1">
      <alignment horizontal="center"/>
    </xf>
    <xf numFmtId="1" fontId="1" fillId="8" borderId="4" xfId="1" applyNumberFormat="1" applyFont="1" applyFill="1" applyBorder="1" applyAlignment="1">
      <alignment horizontal="center"/>
    </xf>
    <xf numFmtId="2" fontId="1" fillId="7" borderId="5" xfId="1" applyNumberFormat="1" applyFont="1" applyFill="1" applyBorder="1" applyAlignment="1">
      <alignment horizontal="center" vertical="center"/>
    </xf>
    <xf numFmtId="2" fontId="5" fillId="4" borderId="5" xfId="1" applyNumberFormat="1" applyFont="1" applyFill="1" applyBorder="1" applyAlignment="1">
      <alignment horizontal="center" vertical="center"/>
    </xf>
    <xf numFmtId="1" fontId="2" fillId="0" borderId="4" xfId="1" applyNumberFormat="1" applyBorder="1" applyAlignment="1">
      <alignment horizontal="center" shrinkToFit="1"/>
    </xf>
    <xf numFmtId="1" fontId="2" fillId="8" borderId="4" xfId="1" applyNumberFormat="1" applyFill="1" applyBorder="1" applyAlignment="1">
      <alignment horizontal="center" shrinkToFit="1"/>
    </xf>
    <xf numFmtId="2" fontId="2" fillId="4" borderId="5" xfId="1" applyNumberFormat="1" applyFill="1" applyBorder="1" applyAlignment="1">
      <alignment horizontal="center" vertical="center"/>
    </xf>
    <xf numFmtId="2" fontId="2" fillId="14" borderId="5" xfId="1" applyNumberFormat="1" applyFill="1" applyBorder="1" applyAlignment="1">
      <alignment horizontal="center" vertical="center"/>
    </xf>
    <xf numFmtId="1" fontId="2" fillId="12" borderId="4" xfId="1" applyNumberFormat="1" applyFill="1" applyBorder="1" applyAlignment="1">
      <alignment horizontal="center"/>
    </xf>
    <xf numFmtId="2" fontId="2" fillId="0" borderId="5" xfId="1" applyNumberFormat="1" applyFill="1" applyBorder="1" applyAlignment="1">
      <alignment horizontal="center" vertical="center"/>
    </xf>
    <xf numFmtId="2" fontId="4" fillId="7" borderId="5" xfId="1" applyNumberFormat="1" applyFont="1" applyFill="1" applyBorder="1" applyAlignment="1">
      <alignment shrinkToFit="1"/>
    </xf>
    <xf numFmtId="1" fontId="7" fillId="0" borderId="5" xfId="1" applyNumberFormat="1" applyFont="1" applyBorder="1" applyAlignment="1">
      <alignment horizontal="center" shrinkToFit="1"/>
    </xf>
    <xf numFmtId="2" fontId="1" fillId="12" borderId="2" xfId="1" applyNumberFormat="1" applyFont="1" applyFill="1" applyBorder="1" applyAlignment="1">
      <alignment horizontal="center"/>
    </xf>
    <xf numFmtId="2" fontId="1" fillId="12" borderId="3" xfId="1" applyNumberFormat="1" applyFont="1" applyFill="1" applyBorder="1" applyAlignment="1">
      <alignment horizontal="center"/>
    </xf>
    <xf numFmtId="2" fontId="1" fillId="12" borderId="4" xfId="1" applyNumberFormat="1" applyFont="1" applyFill="1" applyBorder="1" applyAlignment="1">
      <alignment horizontal="center"/>
    </xf>
    <xf numFmtId="2" fontId="2" fillId="0" borderId="5" xfId="1" applyNumberFormat="1" applyBorder="1"/>
    <xf numFmtId="2" fontId="4" fillId="0" borderId="5" xfId="1" applyNumberFormat="1" applyFont="1" applyBorder="1"/>
    <xf numFmtId="2" fontId="4" fillId="0" borderId="5" xfId="1" applyNumberFormat="1" applyFont="1" applyBorder="1" applyAlignment="1">
      <alignment shrinkToFit="1"/>
    </xf>
    <xf numFmtId="2" fontId="9" fillId="0" borderId="5" xfId="1" applyNumberFormat="1" applyFont="1" applyBorder="1"/>
    <xf numFmtId="2" fontId="10" fillId="0" borderId="5" xfId="1" applyNumberFormat="1" applyFont="1" applyBorder="1"/>
    <xf numFmtId="2" fontId="10" fillId="0" borderId="5" xfId="1" applyNumberFormat="1" applyFont="1" applyBorder="1" applyAlignment="1">
      <alignment shrinkToFit="1"/>
    </xf>
    <xf numFmtId="2" fontId="2" fillId="0" borderId="5" xfId="1" quotePrefix="1" applyNumberFormat="1" applyFill="1" applyBorder="1" applyAlignment="1">
      <alignment horizontal="center" vertical="center"/>
    </xf>
    <xf numFmtId="2" fontId="5" fillId="13" borderId="5" xfId="1" applyNumberFormat="1" applyFont="1" applyFill="1" applyBorder="1" applyAlignment="1">
      <alignment horizontal="center" vertical="center"/>
    </xf>
    <xf numFmtId="2" fontId="7" fillId="0" borderId="5" xfId="1" applyNumberFormat="1" applyFont="1" applyBorder="1" applyAlignment="1">
      <alignment shrinkToFit="1"/>
    </xf>
    <xf numFmtId="2" fontId="2" fillId="0" borderId="5" xfId="1" applyNumberFormat="1" applyFill="1" applyBorder="1" applyAlignment="1">
      <alignment shrinkToFit="1"/>
    </xf>
    <xf numFmtId="2" fontId="7" fillId="0" borderId="5" xfId="1" applyNumberFormat="1" applyFont="1" applyBorder="1"/>
    <xf numFmtId="2" fontId="8" fillId="0" borderId="5" xfId="1" applyNumberFormat="1" applyFont="1" applyBorder="1"/>
    <xf numFmtId="2" fontId="7" fillId="0" borderId="5" xfId="1" applyNumberFormat="1" applyFont="1" applyFill="1" applyBorder="1" applyAlignment="1">
      <alignment shrinkToFit="1"/>
    </xf>
    <xf numFmtId="2" fontId="1" fillId="0" borderId="5" xfId="1" applyNumberFormat="1" applyFont="1" applyBorder="1" applyAlignment="1">
      <alignment horizontal="center" vertical="center"/>
    </xf>
    <xf numFmtId="1" fontId="2" fillId="8" borderId="4" xfId="1" applyNumberFormat="1" applyFill="1" applyBorder="1" applyAlignment="1">
      <alignment horizontal="center"/>
    </xf>
    <xf numFmtId="2" fontId="1" fillId="9" borderId="5" xfId="1" applyNumberFormat="1" applyFont="1" applyFill="1" applyBorder="1" applyAlignment="1">
      <alignment horizontal="center" vertical="center"/>
    </xf>
    <xf numFmtId="2" fontId="5" fillId="9" borderId="5" xfId="1" applyNumberFormat="1" applyFont="1" applyFill="1" applyBorder="1" applyAlignment="1">
      <alignment horizontal="center" vertical="center"/>
    </xf>
    <xf numFmtId="0" fontId="0" fillId="0" borderId="0" xfId="0" applyAlignment="1">
      <alignment shrinkToFit="1"/>
    </xf>
    <xf numFmtId="1" fontId="0" fillId="0" borderId="0" xfId="0" applyNumberFormat="1" applyAlignment="1">
      <alignment horizontal="center" shrinkToFit="1"/>
    </xf>
    <xf numFmtId="0" fontId="0" fillId="0" borderId="0" xfId="0" applyAlignment="1">
      <alignment horizontal="center" vertical="center"/>
    </xf>
    <xf numFmtId="1" fontId="11" fillId="0" borderId="0" xfId="0" applyNumberFormat="1" applyFont="1" applyAlignment="1">
      <alignment horizontal="left"/>
    </xf>
    <xf numFmtId="2" fontId="1" fillId="13" borderId="5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21"/>
  <sheetViews>
    <sheetView tabSelected="1" workbookViewId="0">
      <selection sqref="A1:XFD1048576"/>
    </sheetView>
  </sheetViews>
  <sheetFormatPr defaultRowHeight="15"/>
  <cols>
    <col min="1" max="1" width="10.42578125" customWidth="1"/>
    <col min="2" max="2" width="10.5703125" customWidth="1"/>
    <col min="3" max="3" width="43.42578125" style="93" customWidth="1"/>
    <col min="4" max="8" width="6.140625" style="94" customWidth="1"/>
    <col min="9" max="10" width="6.7109375" style="94" customWidth="1"/>
    <col min="11" max="17" width="7.85546875" style="95" customWidth="1"/>
    <col min="18" max="23" width="7.28515625" style="95" customWidth="1"/>
    <col min="24" max="28" width="7.140625" style="95" customWidth="1"/>
    <col min="29" max="30" width="7.140625" customWidth="1"/>
  </cols>
  <sheetData>
    <row r="1" spans="1:3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>
      <c r="A2" s="2"/>
      <c r="B2" s="3"/>
      <c r="C2" s="4" t="s">
        <v>1</v>
      </c>
      <c r="D2" s="5"/>
      <c r="E2" s="5"/>
      <c r="F2" s="5"/>
      <c r="G2" s="5"/>
      <c r="H2" s="5"/>
      <c r="I2" s="6"/>
      <c r="J2" s="7"/>
      <c r="K2" s="8">
        <v>48.451707999999996</v>
      </c>
      <c r="L2" s="8">
        <v>42.729480999999993</v>
      </c>
      <c r="M2" s="8">
        <v>41.161783999999997</v>
      </c>
      <c r="N2" s="8">
        <v>40.032010999999997</v>
      </c>
      <c r="O2" s="8">
        <v>39.763973</v>
      </c>
      <c r="P2" s="9">
        <v>35.74</v>
      </c>
      <c r="Q2" s="9">
        <v>43.447000000000003</v>
      </c>
      <c r="R2" s="10">
        <f t="shared" ref="R2:W3" si="0">L2-K2</f>
        <v>-5.7222270000000037</v>
      </c>
      <c r="S2" s="10">
        <f t="shared" si="0"/>
        <v>-1.5676969999999955</v>
      </c>
      <c r="T2" s="10">
        <f t="shared" si="0"/>
        <v>-1.1297730000000001</v>
      </c>
      <c r="U2" s="10">
        <f t="shared" si="0"/>
        <v>-0.26803799999999711</v>
      </c>
      <c r="V2" s="10">
        <f t="shared" si="0"/>
        <v>-4.023972999999998</v>
      </c>
      <c r="W2" s="10">
        <f t="shared" si="0"/>
        <v>7.7070000000000007</v>
      </c>
      <c r="X2"/>
      <c r="Y2"/>
      <c r="Z2"/>
      <c r="AA2"/>
      <c r="AB2"/>
    </row>
    <row r="3" spans="1:30" ht="15.75">
      <c r="A3" s="11"/>
      <c r="B3" s="12"/>
      <c r="C3" s="13" t="s">
        <v>2</v>
      </c>
      <c r="D3" s="14"/>
      <c r="E3" s="14"/>
      <c r="F3" s="14"/>
      <c r="G3" s="14"/>
      <c r="H3" s="14"/>
      <c r="I3" s="15"/>
      <c r="J3" s="16"/>
      <c r="K3" s="17">
        <v>49.257870999999994</v>
      </c>
      <c r="L3" s="17">
        <v>44.160869999999996</v>
      </c>
      <c r="M3" s="17">
        <v>41.135819000000005</v>
      </c>
      <c r="N3" s="17">
        <v>40.704747999999995</v>
      </c>
      <c r="O3" s="17">
        <v>40.655825</v>
      </c>
      <c r="P3" s="17">
        <v>37.590000000000003</v>
      </c>
      <c r="Q3" s="17">
        <v>45.17</v>
      </c>
      <c r="R3" s="18">
        <f t="shared" si="0"/>
        <v>-5.0970009999999988</v>
      </c>
      <c r="S3" s="18">
        <f t="shared" si="0"/>
        <v>-3.0250509999999906</v>
      </c>
      <c r="T3" s="18">
        <f t="shared" si="0"/>
        <v>-0.43107100000000997</v>
      </c>
      <c r="U3" s="18">
        <f t="shared" si="0"/>
        <v>-4.8922999999994943E-2</v>
      </c>
      <c r="V3" s="18">
        <f t="shared" si="0"/>
        <v>-3.0658249999999967</v>
      </c>
      <c r="W3" s="18">
        <f t="shared" si="0"/>
        <v>7.5799999999999983</v>
      </c>
      <c r="X3"/>
      <c r="Y3"/>
      <c r="Z3"/>
      <c r="AA3"/>
      <c r="AB3"/>
    </row>
    <row r="4" spans="1:30" ht="15.75">
      <c r="A4" s="19"/>
      <c r="B4" s="20"/>
      <c r="C4" s="21" t="s">
        <v>3</v>
      </c>
      <c r="D4" s="22"/>
      <c r="E4" s="22"/>
      <c r="F4" s="22"/>
      <c r="G4" s="22"/>
      <c r="H4" s="22"/>
      <c r="I4" s="23"/>
      <c r="J4" s="24"/>
      <c r="K4" s="25">
        <f>K3-K2</f>
        <v>0.80616299999999796</v>
      </c>
      <c r="L4" s="25">
        <f t="shared" ref="L4:W4" si="1">L3-L2</f>
        <v>1.4313890000000029</v>
      </c>
      <c r="M4" s="25">
        <f t="shared" si="1"/>
        <v>-2.5964999999992244E-2</v>
      </c>
      <c r="N4" s="25">
        <f t="shared" si="1"/>
        <v>0.67273699999999792</v>
      </c>
      <c r="O4" s="25">
        <f t="shared" si="1"/>
        <v>0.89185200000000009</v>
      </c>
      <c r="P4" s="26">
        <f t="shared" si="1"/>
        <v>1.8500000000000014</v>
      </c>
      <c r="Q4" s="26">
        <f t="shared" si="1"/>
        <v>1.722999999999999</v>
      </c>
      <c r="R4" s="26">
        <f t="shared" si="1"/>
        <v>0.62522600000000494</v>
      </c>
      <c r="S4" s="26">
        <f t="shared" si="1"/>
        <v>-1.4573539999999952</v>
      </c>
      <c r="T4" s="26">
        <f t="shared" si="1"/>
        <v>0.69870199999999016</v>
      </c>
      <c r="U4" s="26">
        <f t="shared" si="1"/>
        <v>0.21911500000000217</v>
      </c>
      <c r="V4" s="26">
        <f t="shared" si="1"/>
        <v>0.95814800000000133</v>
      </c>
      <c r="W4" s="26">
        <f t="shared" si="1"/>
        <v>-0.12700000000000244</v>
      </c>
      <c r="X4"/>
      <c r="Y4"/>
      <c r="Z4"/>
      <c r="AA4"/>
      <c r="AB4"/>
    </row>
    <row r="5" spans="1:30" ht="18.75">
      <c r="A5" s="27"/>
      <c r="B5" s="27"/>
      <c r="C5" s="28"/>
      <c r="D5" s="29" t="s">
        <v>4</v>
      </c>
      <c r="E5" s="30"/>
      <c r="F5" s="30"/>
      <c r="G5" s="30"/>
      <c r="H5" s="30"/>
      <c r="I5" s="31"/>
      <c r="J5" s="32"/>
      <c r="K5" s="29" t="s">
        <v>5</v>
      </c>
      <c r="L5" s="30"/>
      <c r="M5" s="30"/>
      <c r="N5" s="30"/>
      <c r="O5" s="30"/>
      <c r="P5" s="31"/>
      <c r="Q5" s="33"/>
      <c r="R5" s="34" t="s">
        <v>6</v>
      </c>
      <c r="S5" s="35"/>
      <c r="T5" s="35"/>
      <c r="U5" s="35"/>
      <c r="V5" s="35"/>
      <c r="W5" s="36"/>
      <c r="X5" s="34" t="s">
        <v>7</v>
      </c>
      <c r="Y5" s="35"/>
      <c r="Z5" s="35"/>
      <c r="AA5" s="35"/>
      <c r="AB5" s="35"/>
      <c r="AC5" s="35"/>
    </row>
    <row r="6" spans="1:30" ht="28.5" customHeight="1">
      <c r="A6" s="27" t="s">
        <v>8</v>
      </c>
      <c r="B6" s="37" t="s">
        <v>9</v>
      </c>
      <c r="C6" s="38" t="s">
        <v>10</v>
      </c>
      <c r="D6" s="39">
        <v>2010</v>
      </c>
      <c r="E6" s="39">
        <v>2011</v>
      </c>
      <c r="F6" s="39">
        <v>2012</v>
      </c>
      <c r="G6" s="39">
        <v>2013</v>
      </c>
      <c r="H6" s="39">
        <v>2014</v>
      </c>
      <c r="I6" s="39">
        <v>2015</v>
      </c>
      <c r="J6" s="39">
        <v>2016</v>
      </c>
      <c r="K6" s="40">
        <v>2010</v>
      </c>
      <c r="L6" s="40">
        <v>2011</v>
      </c>
      <c r="M6" s="40">
        <v>2012</v>
      </c>
      <c r="N6" s="40">
        <v>2013</v>
      </c>
      <c r="O6" s="40">
        <v>2014</v>
      </c>
      <c r="P6" s="40">
        <v>2015</v>
      </c>
      <c r="Q6" s="40">
        <v>2016</v>
      </c>
      <c r="R6" s="41" t="s">
        <v>11</v>
      </c>
      <c r="S6" s="41" t="s">
        <v>12</v>
      </c>
      <c r="T6" s="41" t="s">
        <v>13</v>
      </c>
      <c r="U6" s="41" t="s">
        <v>14</v>
      </c>
      <c r="V6" s="41" t="s">
        <v>15</v>
      </c>
      <c r="W6" s="41" t="s">
        <v>16</v>
      </c>
      <c r="X6" s="42">
        <v>2010</v>
      </c>
      <c r="Y6" s="42">
        <v>2011</v>
      </c>
      <c r="Z6" s="42">
        <v>2012</v>
      </c>
      <c r="AA6" s="42">
        <v>2013</v>
      </c>
      <c r="AB6" s="42">
        <v>2014</v>
      </c>
      <c r="AC6" s="42">
        <v>2015</v>
      </c>
      <c r="AD6" s="42">
        <v>2016</v>
      </c>
    </row>
    <row r="7" spans="1:30" ht="15.75">
      <c r="A7" s="43" t="s">
        <v>2</v>
      </c>
      <c r="B7" s="44" t="s">
        <v>17</v>
      </c>
      <c r="C7" s="45" t="s">
        <v>18</v>
      </c>
      <c r="D7" s="46">
        <v>35</v>
      </c>
      <c r="E7" s="46">
        <v>22</v>
      </c>
      <c r="F7" s="46">
        <v>24</v>
      </c>
      <c r="G7" s="46">
        <v>13</v>
      </c>
      <c r="H7" s="46">
        <v>28</v>
      </c>
      <c r="I7" s="47">
        <v>32</v>
      </c>
      <c r="J7" s="47">
        <v>36</v>
      </c>
      <c r="K7" s="48">
        <v>33.909722222222221</v>
      </c>
      <c r="L7" s="48">
        <v>25.61</v>
      </c>
      <c r="M7" s="48">
        <v>22.94</v>
      </c>
      <c r="N7" s="48">
        <v>12.06</v>
      </c>
      <c r="O7" s="48">
        <v>23.01</v>
      </c>
      <c r="P7" s="48">
        <v>18.54</v>
      </c>
      <c r="Q7" s="49">
        <v>17.930555555555557</v>
      </c>
      <c r="R7" s="50">
        <f t="shared" ref="R7:W22" si="2">L7-K7</f>
        <v>-8.299722222222222</v>
      </c>
      <c r="S7" s="50">
        <f t="shared" si="2"/>
        <v>-2.6699999999999982</v>
      </c>
      <c r="T7" s="50">
        <f t="shared" si="2"/>
        <v>-10.88</v>
      </c>
      <c r="U7" s="50">
        <f t="shared" si="2"/>
        <v>10.950000000000001</v>
      </c>
      <c r="V7" s="50">
        <f t="shared" si="2"/>
        <v>-4.4700000000000024</v>
      </c>
      <c r="W7" s="51">
        <f t="shared" si="2"/>
        <v>-0.60944444444444201</v>
      </c>
      <c r="X7" s="52">
        <f>K7-K2</f>
        <v>-14.541985777777775</v>
      </c>
      <c r="Y7" s="52">
        <f t="shared" ref="Y7:AC7" si="3">L7-L2</f>
        <v>-17.119480999999993</v>
      </c>
      <c r="Z7" s="52">
        <f t="shared" si="3"/>
        <v>-18.221783999999996</v>
      </c>
      <c r="AA7" s="52">
        <f t="shared" si="3"/>
        <v>-27.972010999999995</v>
      </c>
      <c r="AB7" s="52">
        <f t="shared" si="3"/>
        <v>-16.753972999999998</v>
      </c>
      <c r="AC7" s="52">
        <f t="shared" si="3"/>
        <v>-17.200000000000003</v>
      </c>
      <c r="AD7" s="52"/>
    </row>
    <row r="8" spans="1:30" ht="15.75">
      <c r="A8" s="43" t="s">
        <v>2</v>
      </c>
      <c r="B8" s="44" t="s">
        <v>17</v>
      </c>
      <c r="C8" s="45" t="s">
        <v>19</v>
      </c>
      <c r="D8" s="46" t="s">
        <v>20</v>
      </c>
      <c r="E8" s="46">
        <v>9</v>
      </c>
      <c r="F8" s="46">
        <v>11</v>
      </c>
      <c r="G8" s="46">
        <v>31</v>
      </c>
      <c r="H8" s="46">
        <v>23</v>
      </c>
      <c r="I8" s="47">
        <v>20</v>
      </c>
      <c r="J8" s="47">
        <v>23</v>
      </c>
      <c r="K8" s="48">
        <v>21.875</v>
      </c>
      <c r="L8" s="48">
        <v>25.51</v>
      </c>
      <c r="M8" s="48">
        <v>23.88</v>
      </c>
      <c r="N8" s="48">
        <v>21.87</v>
      </c>
      <c r="O8" s="48">
        <v>18.27</v>
      </c>
      <c r="P8" s="48">
        <v>22.29</v>
      </c>
      <c r="Q8" s="53">
        <v>30.25</v>
      </c>
      <c r="R8" s="50">
        <v>1.1000000000000014</v>
      </c>
      <c r="S8" s="50">
        <v>-7.4068181818181831</v>
      </c>
      <c r="T8" s="50">
        <v>4.165689149560114</v>
      </c>
      <c r="U8" s="50">
        <v>-3.320827489481065</v>
      </c>
      <c r="V8" s="50">
        <f t="shared" si="2"/>
        <v>4.0199999999999996</v>
      </c>
      <c r="W8" s="51">
        <f t="shared" si="2"/>
        <v>7.9600000000000009</v>
      </c>
      <c r="X8" s="52">
        <f>K8-K2</f>
        <v>-26.576707999999996</v>
      </c>
      <c r="Y8" s="52">
        <f t="shared" ref="Y8:AC8" si="4">L8-L2</f>
        <v>-17.219480999999991</v>
      </c>
      <c r="Z8" s="52">
        <f t="shared" si="4"/>
        <v>-17.281783999999998</v>
      </c>
      <c r="AA8" s="52">
        <f t="shared" si="4"/>
        <v>-18.162010999999996</v>
      </c>
      <c r="AB8" s="52">
        <f t="shared" si="4"/>
        <v>-21.493973</v>
      </c>
      <c r="AC8" s="52">
        <f t="shared" si="4"/>
        <v>-13.450000000000003</v>
      </c>
      <c r="AD8" s="52"/>
    </row>
    <row r="9" spans="1:30" ht="15.75">
      <c r="A9" s="43" t="s">
        <v>2</v>
      </c>
      <c r="B9" s="44" t="s">
        <v>17</v>
      </c>
      <c r="C9" s="45" t="s">
        <v>21</v>
      </c>
      <c r="D9" s="46" t="s">
        <v>20</v>
      </c>
      <c r="E9" s="46" t="s">
        <v>20</v>
      </c>
      <c r="F9" s="46" t="s">
        <v>20</v>
      </c>
      <c r="G9" s="46" t="s">
        <v>20</v>
      </c>
      <c r="H9" s="46">
        <v>46</v>
      </c>
      <c r="I9" s="47">
        <v>18</v>
      </c>
      <c r="J9" s="47">
        <v>46</v>
      </c>
      <c r="K9" s="48"/>
      <c r="L9" s="48"/>
      <c r="M9" s="48"/>
      <c r="N9" s="48"/>
      <c r="O9" s="48">
        <v>64.05</v>
      </c>
      <c r="P9" s="48">
        <v>59.75</v>
      </c>
      <c r="Q9" s="49">
        <v>50.1</v>
      </c>
      <c r="R9" s="50"/>
      <c r="S9" s="50"/>
      <c r="T9" s="50"/>
      <c r="U9" s="50"/>
      <c r="V9" s="50">
        <f t="shared" si="2"/>
        <v>-4.2999999999999972</v>
      </c>
      <c r="W9" s="51">
        <f t="shared" si="2"/>
        <v>-9.6499999999999986</v>
      </c>
      <c r="X9" s="52"/>
      <c r="Y9" s="52"/>
      <c r="Z9" s="52"/>
      <c r="AA9" s="52"/>
      <c r="AB9" s="52">
        <f>O9-O2</f>
        <v>24.286026999999997</v>
      </c>
      <c r="AC9" s="52">
        <f>P9-P2</f>
        <v>24.009999999999998</v>
      </c>
      <c r="AD9" s="52"/>
    </row>
    <row r="10" spans="1:30" ht="15.75">
      <c r="A10" s="54" t="s">
        <v>2</v>
      </c>
      <c r="B10" s="55" t="s">
        <v>17</v>
      </c>
      <c r="C10" s="56" t="s">
        <v>22</v>
      </c>
      <c r="D10" s="46"/>
      <c r="E10" s="46">
        <v>5</v>
      </c>
      <c r="F10" s="46">
        <v>9</v>
      </c>
      <c r="G10" s="46">
        <v>5</v>
      </c>
      <c r="H10" s="46">
        <v>12</v>
      </c>
      <c r="I10" s="47" t="s">
        <v>20</v>
      </c>
      <c r="J10" s="47"/>
      <c r="K10" s="48">
        <v>30</v>
      </c>
      <c r="L10" s="48">
        <v>13.18</v>
      </c>
      <c r="M10" s="48">
        <v>13.01</v>
      </c>
      <c r="N10" s="48">
        <v>13.1</v>
      </c>
      <c r="O10" s="48">
        <v>21.26</v>
      </c>
      <c r="P10" s="57" t="s">
        <v>23</v>
      </c>
      <c r="Q10" s="57" t="s">
        <v>23</v>
      </c>
      <c r="R10" s="50">
        <v>-16.821428571428569</v>
      </c>
      <c r="S10" s="50">
        <v>-2.1230158730158735</v>
      </c>
      <c r="T10" s="50">
        <v>1.9444444444444429</v>
      </c>
      <c r="U10" s="50">
        <v>5.7916666666666696</v>
      </c>
      <c r="V10" s="50"/>
      <c r="W10" s="51"/>
      <c r="X10" s="52">
        <f>K10-K2</f>
        <v>-18.451707999999996</v>
      </c>
      <c r="Y10" s="52">
        <f>L10-L2</f>
        <v>-29.549480999999993</v>
      </c>
      <c r="Z10" s="52">
        <f>M10-M2</f>
        <v>-28.151783999999999</v>
      </c>
      <c r="AA10" s="52">
        <f>N10-N2</f>
        <v>-26.932010999999996</v>
      </c>
      <c r="AB10" s="52">
        <f>O10-O2</f>
        <v>-18.503972999999998</v>
      </c>
      <c r="AC10" s="52"/>
      <c r="AD10" s="52"/>
    </row>
    <row r="11" spans="1:30" ht="15.75" customHeight="1">
      <c r="A11" s="58" t="s">
        <v>24</v>
      </c>
      <c r="B11" s="59"/>
      <c r="C11" s="60"/>
      <c r="D11" s="61">
        <f t="shared" ref="D11:G11" si="5">SUM(D7:D10)</f>
        <v>35</v>
      </c>
      <c r="E11" s="61">
        <f t="shared" si="5"/>
        <v>36</v>
      </c>
      <c r="F11" s="61">
        <f t="shared" si="5"/>
        <v>44</v>
      </c>
      <c r="G11" s="61">
        <f t="shared" si="5"/>
        <v>49</v>
      </c>
      <c r="H11" s="61">
        <f>SUM(H7:H10)</f>
        <v>109</v>
      </c>
      <c r="I11" s="62">
        <f>SUM(I7:I10)</f>
        <v>70</v>
      </c>
      <c r="J11" s="62">
        <f>SUM(J7:J10)</f>
        <v>105</v>
      </c>
      <c r="K11" s="63">
        <f>(D7*K7)/D11</f>
        <v>33.909722222222221</v>
      </c>
      <c r="L11" s="63">
        <f t="shared" ref="L11" si="6">(E7*L7+E8*L8+E10*L10)/E11</f>
        <v>23.858611111111109</v>
      </c>
      <c r="M11" s="63">
        <f>(F7*M7+F8*M8+F10*M10)/F11</f>
        <v>21.143863636363637</v>
      </c>
      <c r="N11" s="63">
        <f>(G7*N7+G8*N8+G10*N10)/G11</f>
        <v>18.372448979591837</v>
      </c>
      <c r="O11" s="63">
        <f>(H7*O7+H8*O8+H9*O9+H10*O10)/H11</f>
        <v>39.136788990825686</v>
      </c>
      <c r="P11" s="63">
        <f>(I7*P7+I8*P8+I9*P9)/I11</f>
        <v>30.208285714285712</v>
      </c>
      <c r="Q11" s="64">
        <f>(J7*Q7+J8*Q8+J9*Q9)/J11</f>
        <v>34.722380952380952</v>
      </c>
      <c r="R11" s="63">
        <f t="shared" ref="R11:U12" si="7">L11-K11</f>
        <v>-10.051111111111112</v>
      </c>
      <c r="S11" s="63">
        <f t="shared" si="7"/>
        <v>-2.7147474747474725</v>
      </c>
      <c r="T11" s="63">
        <f t="shared" si="7"/>
        <v>-2.7714146567717997</v>
      </c>
      <c r="U11" s="63">
        <f t="shared" si="7"/>
        <v>20.764340011233848</v>
      </c>
      <c r="V11" s="63">
        <f t="shared" si="2"/>
        <v>-8.9285032765399741</v>
      </c>
      <c r="W11" s="51">
        <f>Q11-P11</f>
        <v>4.5140952380952406</v>
      </c>
      <c r="X11" s="52">
        <f>K11-K2</f>
        <v>-14.541985777777775</v>
      </c>
      <c r="Y11" s="52">
        <f t="shared" ref="Y11:AC11" si="8">L11-L2</f>
        <v>-18.870869888888883</v>
      </c>
      <c r="Z11" s="52">
        <f t="shared" si="8"/>
        <v>-20.01792036363636</v>
      </c>
      <c r="AA11" s="52">
        <f t="shared" si="8"/>
        <v>-21.65956202040816</v>
      </c>
      <c r="AB11" s="52">
        <f t="shared" si="8"/>
        <v>-0.62718400917431438</v>
      </c>
      <c r="AC11" s="52">
        <f t="shared" si="8"/>
        <v>-5.5317142857142905</v>
      </c>
      <c r="AD11" s="52"/>
    </row>
    <row r="12" spans="1:30" ht="15.75">
      <c r="A12" s="43" t="s">
        <v>2</v>
      </c>
      <c r="B12" s="44" t="s">
        <v>25</v>
      </c>
      <c r="C12" s="45" t="s">
        <v>26</v>
      </c>
      <c r="D12" s="46">
        <v>21</v>
      </c>
      <c r="E12" s="46">
        <v>14</v>
      </c>
      <c r="F12" s="46">
        <v>30</v>
      </c>
      <c r="G12" s="46">
        <v>31</v>
      </c>
      <c r="H12" s="46">
        <v>39</v>
      </c>
      <c r="I12" s="47">
        <v>48</v>
      </c>
      <c r="J12" s="47">
        <v>30</v>
      </c>
      <c r="K12" s="48">
        <v>31.916666666666664</v>
      </c>
      <c r="L12" s="48">
        <v>30.98</v>
      </c>
      <c r="M12" s="48">
        <v>23.23</v>
      </c>
      <c r="N12" s="48">
        <v>18.48</v>
      </c>
      <c r="O12" s="48">
        <v>22.08</v>
      </c>
      <c r="P12" s="48">
        <v>14.47</v>
      </c>
      <c r="Q12" s="53">
        <v>23.93</v>
      </c>
      <c r="R12" s="50">
        <f t="shared" si="7"/>
        <v>-0.93666666666666387</v>
      </c>
      <c r="S12" s="50">
        <f t="shared" si="7"/>
        <v>-7.75</v>
      </c>
      <c r="T12" s="50">
        <f t="shared" si="7"/>
        <v>-4.75</v>
      </c>
      <c r="U12" s="50">
        <f t="shared" si="7"/>
        <v>3.5999999999999979</v>
      </c>
      <c r="V12" s="50">
        <f t="shared" si="2"/>
        <v>-7.6099999999999977</v>
      </c>
      <c r="W12" s="51">
        <f t="shared" si="2"/>
        <v>9.4599999999999991</v>
      </c>
      <c r="X12" s="52">
        <f>K12-K2</f>
        <v>-16.535041333333332</v>
      </c>
      <c r="Y12" s="52">
        <f t="shared" ref="Y12:AC12" si="9">L12-L2</f>
        <v>-11.749480999999992</v>
      </c>
      <c r="Z12" s="52">
        <f t="shared" si="9"/>
        <v>-17.931783999999997</v>
      </c>
      <c r="AA12" s="52">
        <f t="shared" si="9"/>
        <v>-21.552010999999997</v>
      </c>
      <c r="AB12" s="52">
        <f t="shared" si="9"/>
        <v>-17.683973000000002</v>
      </c>
      <c r="AC12" s="52">
        <f t="shared" si="9"/>
        <v>-21.270000000000003</v>
      </c>
      <c r="AD12" s="52"/>
    </row>
    <row r="13" spans="1:30" ht="15.75">
      <c r="A13" s="43" t="s">
        <v>2</v>
      </c>
      <c r="B13" s="44" t="s">
        <v>25</v>
      </c>
      <c r="C13" s="45" t="s">
        <v>27</v>
      </c>
      <c r="D13" s="65" t="s">
        <v>20</v>
      </c>
      <c r="E13" s="65" t="s">
        <v>20</v>
      </c>
      <c r="F13" s="65" t="s">
        <v>20</v>
      </c>
      <c r="G13" s="65" t="s">
        <v>20</v>
      </c>
      <c r="H13" s="65" t="s">
        <v>20</v>
      </c>
      <c r="I13" s="66">
        <v>33</v>
      </c>
      <c r="J13" s="66">
        <v>30</v>
      </c>
      <c r="K13" s="48"/>
      <c r="L13" s="48"/>
      <c r="M13" s="48"/>
      <c r="N13" s="48"/>
      <c r="O13" s="48"/>
      <c r="P13" s="48">
        <v>47.94</v>
      </c>
      <c r="Q13" s="67">
        <v>52.25</v>
      </c>
      <c r="R13" s="50"/>
      <c r="S13" s="50"/>
      <c r="T13" s="50"/>
      <c r="U13" s="50"/>
      <c r="V13" s="50"/>
      <c r="W13" s="51">
        <f t="shared" si="2"/>
        <v>4.3100000000000023</v>
      </c>
      <c r="X13" s="52"/>
      <c r="Y13" s="52"/>
      <c r="Z13" s="52"/>
      <c r="AA13" s="52"/>
      <c r="AB13" s="52"/>
      <c r="AC13" s="52">
        <f>P13-P2</f>
        <v>12.199999999999996</v>
      </c>
      <c r="AD13" s="52"/>
    </row>
    <row r="14" spans="1:30" ht="15.75">
      <c r="A14" s="43" t="s">
        <v>2</v>
      </c>
      <c r="B14" s="44" t="s">
        <v>25</v>
      </c>
      <c r="C14" s="45" t="s">
        <v>28</v>
      </c>
      <c r="D14" s="65" t="s">
        <v>20</v>
      </c>
      <c r="E14" s="65" t="s">
        <v>20</v>
      </c>
      <c r="F14" s="65" t="s">
        <v>20</v>
      </c>
      <c r="G14" s="65" t="s">
        <v>20</v>
      </c>
      <c r="H14" s="65" t="s">
        <v>20</v>
      </c>
      <c r="I14" s="66"/>
      <c r="J14" s="66">
        <v>12</v>
      </c>
      <c r="K14" s="48"/>
      <c r="L14" s="48"/>
      <c r="M14" s="48"/>
      <c r="N14" s="48"/>
      <c r="O14" s="48"/>
      <c r="P14" s="48"/>
      <c r="Q14" s="68">
        <v>19.23</v>
      </c>
      <c r="R14" s="50"/>
      <c r="S14" s="50"/>
      <c r="T14" s="50"/>
      <c r="U14" s="50"/>
      <c r="V14" s="50"/>
      <c r="W14" s="51"/>
      <c r="X14" s="52"/>
      <c r="Y14" s="52"/>
      <c r="Z14" s="52"/>
      <c r="AA14" s="52"/>
      <c r="AB14" s="52"/>
      <c r="AC14" s="52">
        <f>P14-P3</f>
        <v>-37.590000000000003</v>
      </c>
      <c r="AD14" s="52"/>
    </row>
    <row r="15" spans="1:30" ht="18.75">
      <c r="A15" s="58" t="s">
        <v>29</v>
      </c>
      <c r="B15" s="59"/>
      <c r="C15" s="60"/>
      <c r="D15" s="69">
        <f t="shared" ref="D15:H15" si="10">SUM(D12:D13)</f>
        <v>21</v>
      </c>
      <c r="E15" s="69">
        <f t="shared" si="10"/>
        <v>14</v>
      </c>
      <c r="F15" s="69">
        <f t="shared" si="10"/>
        <v>30</v>
      </c>
      <c r="G15" s="69">
        <f t="shared" si="10"/>
        <v>31</v>
      </c>
      <c r="H15" s="69">
        <f t="shared" si="10"/>
        <v>39</v>
      </c>
      <c r="I15" s="62">
        <f>SUM(I12:I13)</f>
        <v>81</v>
      </c>
      <c r="J15" s="62">
        <f>SUM(J12:J14)</f>
        <v>72</v>
      </c>
      <c r="K15" s="63">
        <f>(D12*K12)/D15</f>
        <v>31.916666666666668</v>
      </c>
      <c r="L15" s="63">
        <f>(E12*L12)/E15</f>
        <v>30.98</v>
      </c>
      <c r="M15" s="63">
        <f>(F12*M12)/F15</f>
        <v>23.23</v>
      </c>
      <c r="N15" s="63">
        <f>(G12*N12)/G15</f>
        <v>18.48</v>
      </c>
      <c r="O15" s="63">
        <f>(H12*O12)/H15</f>
        <v>22.08</v>
      </c>
      <c r="P15" s="63">
        <f>(I12*P12+I13*P13)/I15</f>
        <v>28.105925925925924</v>
      </c>
      <c r="Q15" s="64">
        <f>(J12*Q12+J13*Q13+J14*Q14)/J15</f>
        <v>34.946666666666665</v>
      </c>
      <c r="R15" s="63">
        <v>-1.9880952380952337</v>
      </c>
      <c r="S15" s="63">
        <v>-7.3119047619047635</v>
      </c>
      <c r="T15" s="63">
        <v>-8.1489247311827953</v>
      </c>
      <c r="U15" s="63">
        <v>5.461745244003307</v>
      </c>
      <c r="V15" s="63">
        <f t="shared" si="2"/>
        <v>6.0259259259259252</v>
      </c>
      <c r="W15" s="51">
        <f t="shared" si="2"/>
        <v>6.8407407407407419</v>
      </c>
      <c r="X15" s="52">
        <f>K15-K2</f>
        <v>-16.535041333333329</v>
      </c>
      <c r="Y15" s="52">
        <f t="shared" ref="Y15:AC15" si="11">L15-L2</f>
        <v>-11.749480999999992</v>
      </c>
      <c r="Z15" s="52">
        <f t="shared" si="11"/>
        <v>-17.931783999999997</v>
      </c>
      <c r="AA15" s="52">
        <f t="shared" si="11"/>
        <v>-21.552010999999997</v>
      </c>
      <c r="AB15" s="52">
        <f t="shared" si="11"/>
        <v>-17.683973000000002</v>
      </c>
      <c r="AC15" s="52">
        <f t="shared" si="11"/>
        <v>-7.6340740740740785</v>
      </c>
      <c r="AD15" s="52"/>
    </row>
    <row r="16" spans="1:30" ht="15.75">
      <c r="A16" s="43" t="s">
        <v>2</v>
      </c>
      <c r="B16" s="44" t="s">
        <v>30</v>
      </c>
      <c r="C16" s="45" t="s">
        <v>31</v>
      </c>
      <c r="D16" s="46">
        <v>19</v>
      </c>
      <c r="E16" s="46">
        <v>22</v>
      </c>
      <c r="F16" s="46">
        <v>21</v>
      </c>
      <c r="G16" s="46">
        <v>31</v>
      </c>
      <c r="H16" s="46">
        <v>24</v>
      </c>
      <c r="I16" s="47">
        <v>23</v>
      </c>
      <c r="J16" s="47">
        <v>19</v>
      </c>
      <c r="K16" s="48">
        <v>30.962500000000002</v>
      </c>
      <c r="L16" s="48">
        <v>26.89</v>
      </c>
      <c r="M16" s="48">
        <v>30.33</v>
      </c>
      <c r="N16" s="48">
        <v>24.27</v>
      </c>
      <c r="O16" s="48">
        <v>24.13</v>
      </c>
      <c r="P16" s="48">
        <v>17.329999999999998</v>
      </c>
      <c r="Q16" s="67">
        <v>19.46</v>
      </c>
      <c r="R16" s="50">
        <v>-3.9048076923076955</v>
      </c>
      <c r="S16" s="50">
        <v>1.9527243589743613</v>
      </c>
      <c r="T16" s="50">
        <v>-6.2442876344086038</v>
      </c>
      <c r="U16" s="50">
        <v>-1.0682123655913962</v>
      </c>
      <c r="V16" s="50">
        <f t="shared" si="2"/>
        <v>-6.8000000000000007</v>
      </c>
      <c r="W16" s="51">
        <f t="shared" si="2"/>
        <v>2.1300000000000026</v>
      </c>
      <c r="X16" s="52">
        <f>K16-K2</f>
        <v>-17.489207999999994</v>
      </c>
      <c r="Y16" s="52">
        <f t="shared" ref="Y16:AC16" si="12">L16-L2</f>
        <v>-15.839480999999992</v>
      </c>
      <c r="Z16" s="52">
        <f t="shared" si="12"/>
        <v>-10.831783999999999</v>
      </c>
      <c r="AA16" s="52">
        <f t="shared" si="12"/>
        <v>-15.762010999999998</v>
      </c>
      <c r="AB16" s="52">
        <f t="shared" si="12"/>
        <v>-15.633973000000001</v>
      </c>
      <c r="AC16" s="52">
        <f t="shared" si="12"/>
        <v>-18.410000000000004</v>
      </c>
      <c r="AD16" s="52"/>
    </row>
    <row r="17" spans="1:30" ht="15.75">
      <c r="A17" s="43" t="s">
        <v>2</v>
      </c>
      <c r="B17" s="44" t="s">
        <v>30</v>
      </c>
      <c r="C17" s="45" t="s">
        <v>32</v>
      </c>
      <c r="D17" s="46"/>
      <c r="E17" s="46"/>
      <c r="F17" s="46"/>
      <c r="G17" s="46"/>
      <c r="H17" s="46"/>
      <c r="I17" s="47">
        <v>40</v>
      </c>
      <c r="J17" s="47">
        <v>56</v>
      </c>
      <c r="K17" s="48"/>
      <c r="L17" s="48"/>
      <c r="M17" s="48"/>
      <c r="N17" s="48"/>
      <c r="O17" s="48"/>
      <c r="P17" s="48">
        <v>20.21</v>
      </c>
      <c r="Q17" s="67">
        <v>24.35</v>
      </c>
      <c r="R17" s="50"/>
      <c r="S17" s="50"/>
      <c r="T17" s="50"/>
      <c r="U17" s="50"/>
      <c r="V17" s="50"/>
      <c r="W17" s="51">
        <f t="shared" si="2"/>
        <v>4.1400000000000006</v>
      </c>
      <c r="X17" s="52"/>
      <c r="Y17" s="52"/>
      <c r="Z17" s="52"/>
      <c r="AA17" s="52"/>
      <c r="AB17" s="52"/>
      <c r="AC17" s="52">
        <f>P17-P2</f>
        <v>-15.530000000000001</v>
      </c>
      <c r="AD17" s="52"/>
    </row>
    <row r="18" spans="1:30" ht="15.75">
      <c r="A18" s="54" t="s">
        <v>2</v>
      </c>
      <c r="B18" s="55" t="s">
        <v>30</v>
      </c>
      <c r="C18" s="56" t="s">
        <v>33</v>
      </c>
      <c r="D18" s="46">
        <v>8</v>
      </c>
      <c r="E18" s="46">
        <v>7</v>
      </c>
      <c r="F18" s="46">
        <v>7</v>
      </c>
      <c r="G18" s="46">
        <v>6</v>
      </c>
      <c r="H18" s="46" t="s">
        <v>20</v>
      </c>
      <c r="I18" s="47" t="s">
        <v>20</v>
      </c>
      <c r="J18" s="47"/>
      <c r="K18" s="48">
        <v>20.65625</v>
      </c>
      <c r="L18" s="48">
        <v>21.91</v>
      </c>
      <c r="M18" s="48">
        <v>16.464285714285715</v>
      </c>
      <c r="N18" s="48">
        <v>21</v>
      </c>
      <c r="O18" s="48" t="s">
        <v>20</v>
      </c>
      <c r="P18" s="48" t="s">
        <v>20</v>
      </c>
      <c r="Q18" s="70"/>
      <c r="R18" s="50">
        <v>-2.40625</v>
      </c>
      <c r="S18" s="50">
        <v>-1.7857142857142847</v>
      </c>
      <c r="T18" s="50">
        <v>0.3690476190476204</v>
      </c>
      <c r="U18" s="50"/>
      <c r="V18" s="50"/>
      <c r="W18" s="51"/>
      <c r="X18" s="52">
        <f>K18-K2</f>
        <v>-27.795457999999996</v>
      </c>
      <c r="Y18" s="52">
        <f>L18-L2</f>
        <v>-20.819480999999993</v>
      </c>
      <c r="Z18" s="52">
        <f>M18-M2</f>
        <v>-24.697498285714282</v>
      </c>
      <c r="AA18" s="52">
        <f>N18-N2</f>
        <v>-19.032010999999997</v>
      </c>
      <c r="AB18" s="52"/>
      <c r="AC18" s="52"/>
      <c r="AD18" s="52"/>
    </row>
    <row r="19" spans="1:30" ht="18.75">
      <c r="A19" s="58" t="s">
        <v>34</v>
      </c>
      <c r="B19" s="59"/>
      <c r="C19" s="60"/>
      <c r="D19" s="61">
        <f t="shared" ref="D19:H19" si="13">SUM(D16:D18)</f>
        <v>27</v>
      </c>
      <c r="E19" s="61">
        <f t="shared" si="13"/>
        <v>29</v>
      </c>
      <c r="F19" s="61">
        <f t="shared" si="13"/>
        <v>28</v>
      </c>
      <c r="G19" s="61">
        <f t="shared" si="13"/>
        <v>37</v>
      </c>
      <c r="H19" s="61">
        <f t="shared" si="13"/>
        <v>24</v>
      </c>
      <c r="I19" s="62">
        <f>SUM(I16:I18)</f>
        <v>63</v>
      </c>
      <c r="J19" s="62">
        <f>SUM(J16:J18)</f>
        <v>75</v>
      </c>
      <c r="K19" s="63">
        <f>(K16*D16+K18*D18)/D19</f>
        <v>27.908796296296298</v>
      </c>
      <c r="L19" s="63">
        <f>(L16*E16+L18*E18)/E19</f>
        <v>25.687931034482759</v>
      </c>
      <c r="M19" s="63">
        <f>(M16*F16+M18*F18)/F19</f>
        <v>26.863571428571426</v>
      </c>
      <c r="N19" s="63">
        <f>(N16*G16+N18*G18)/G19</f>
        <v>23.739729729729731</v>
      </c>
      <c r="O19" s="63">
        <f>(O16*H16)/H19</f>
        <v>24.13</v>
      </c>
      <c r="P19" s="63">
        <f>(I16*P16+I17*P17)/I19</f>
        <v>19.158571428571427</v>
      </c>
      <c r="Q19" s="64">
        <f>(J16*Q16+J17*Q17)/J19</f>
        <v>23.1112</v>
      </c>
      <c r="R19" s="63">
        <v>-3.1555288461538495</v>
      </c>
      <c r="S19" s="63">
        <v>8.35050366300365E-2</v>
      </c>
      <c r="T19" s="63">
        <v>-2.9376200076804899</v>
      </c>
      <c r="U19" s="63">
        <v>1.898185483870968</v>
      </c>
      <c r="V19" s="63">
        <f t="shared" si="2"/>
        <v>-4.9714285714285715</v>
      </c>
      <c r="W19" s="51">
        <f t="shared" si="2"/>
        <v>3.9526285714285727</v>
      </c>
      <c r="X19" s="52">
        <f>K19-K2</f>
        <v>-20.542911703703698</v>
      </c>
      <c r="Y19" s="52">
        <f t="shared" ref="Y19:AC19" si="14">L19-L2</f>
        <v>-17.041549965517234</v>
      </c>
      <c r="Z19" s="52">
        <f t="shared" si="14"/>
        <v>-14.298212571428571</v>
      </c>
      <c r="AA19" s="52">
        <f t="shared" si="14"/>
        <v>-16.292281270270266</v>
      </c>
      <c r="AB19" s="52">
        <f t="shared" si="14"/>
        <v>-15.633973000000001</v>
      </c>
      <c r="AC19" s="52">
        <f t="shared" si="14"/>
        <v>-16.581428571428575</v>
      </c>
      <c r="AD19" s="52"/>
    </row>
    <row r="20" spans="1:30" ht="15.75">
      <c r="A20" s="43" t="s">
        <v>2</v>
      </c>
      <c r="B20" s="44" t="s">
        <v>35</v>
      </c>
      <c r="C20" s="71" t="s">
        <v>36</v>
      </c>
      <c r="D20" s="46"/>
      <c r="E20" s="46"/>
      <c r="F20" s="46"/>
      <c r="G20" s="46">
        <v>52</v>
      </c>
      <c r="H20" s="46">
        <v>43</v>
      </c>
      <c r="I20" s="47">
        <v>38</v>
      </c>
      <c r="J20" s="47">
        <v>39</v>
      </c>
      <c r="K20" s="48"/>
      <c r="L20" s="48"/>
      <c r="M20" s="48"/>
      <c r="N20" s="48">
        <v>67.239999999999995</v>
      </c>
      <c r="O20" s="48">
        <v>58.9</v>
      </c>
      <c r="P20" s="48">
        <v>58.98</v>
      </c>
      <c r="Q20" s="49">
        <v>56.92</v>
      </c>
      <c r="R20" s="50"/>
      <c r="S20" s="50"/>
      <c r="T20" s="50"/>
      <c r="U20" s="50">
        <f t="shared" si="2"/>
        <v>-8.3399999999999963</v>
      </c>
      <c r="V20" s="50">
        <f t="shared" si="2"/>
        <v>7.9999999999998295E-2</v>
      </c>
      <c r="W20" s="51">
        <f t="shared" si="2"/>
        <v>-2.0599999999999952</v>
      </c>
      <c r="X20" s="52"/>
      <c r="Y20" s="52"/>
      <c r="Z20" s="52"/>
      <c r="AA20" s="52">
        <f t="shared" ref="AA20:AC20" si="15">N20-N2</f>
        <v>27.207988999999998</v>
      </c>
      <c r="AB20" s="52">
        <f t="shared" si="15"/>
        <v>19.136026999999999</v>
      </c>
      <c r="AC20" s="52">
        <f t="shared" si="15"/>
        <v>23.239999999999995</v>
      </c>
      <c r="AD20" s="52"/>
    </row>
    <row r="21" spans="1:30" ht="15.75">
      <c r="A21" s="43" t="s">
        <v>2</v>
      </c>
      <c r="B21" s="44" t="s">
        <v>35</v>
      </c>
      <c r="C21" s="71" t="s">
        <v>37</v>
      </c>
      <c r="D21" s="46">
        <v>34</v>
      </c>
      <c r="E21" s="46">
        <v>42</v>
      </c>
      <c r="F21" s="46">
        <v>56</v>
      </c>
      <c r="G21" s="46">
        <v>38</v>
      </c>
      <c r="H21" s="72">
        <v>48</v>
      </c>
      <c r="I21" s="47">
        <v>59</v>
      </c>
      <c r="J21" s="47">
        <v>32</v>
      </c>
      <c r="K21" s="48">
        <v>31.257142857142856</v>
      </c>
      <c r="L21" s="48">
        <v>25.41</v>
      </c>
      <c r="M21" s="48">
        <v>29.27</v>
      </c>
      <c r="N21" s="48">
        <v>20.36</v>
      </c>
      <c r="O21" s="48">
        <v>22.12</v>
      </c>
      <c r="P21" s="48">
        <v>18.79</v>
      </c>
      <c r="Q21" s="67">
        <v>22.19</v>
      </c>
      <c r="R21" s="50">
        <v>-6.967370129870126</v>
      </c>
      <c r="S21" s="50">
        <v>4.4423701298701204</v>
      </c>
      <c r="T21" s="50">
        <v>-8.6597744360902205</v>
      </c>
      <c r="U21" s="50">
        <v>1.2349232456140378</v>
      </c>
      <c r="V21" s="50">
        <f t="shared" si="2"/>
        <v>-3.3300000000000018</v>
      </c>
      <c r="W21" s="51">
        <f t="shared" si="2"/>
        <v>3.4000000000000021</v>
      </c>
      <c r="X21" s="52">
        <f>K21-K2</f>
        <v>-17.19456514285714</v>
      </c>
      <c r="Y21" s="52">
        <f t="shared" ref="Y21:AC21" si="16">L21-L2</f>
        <v>-17.319480999999993</v>
      </c>
      <c r="Z21" s="52">
        <f t="shared" si="16"/>
        <v>-11.891783999999998</v>
      </c>
      <c r="AA21" s="52">
        <f t="shared" si="16"/>
        <v>-19.672010999999998</v>
      </c>
      <c r="AB21" s="52">
        <f t="shared" si="16"/>
        <v>-17.643972999999999</v>
      </c>
      <c r="AC21" s="52">
        <f t="shared" si="16"/>
        <v>-16.950000000000003</v>
      </c>
      <c r="AD21" s="52"/>
    </row>
    <row r="22" spans="1:30" ht="15.75">
      <c r="A22" s="43" t="s">
        <v>2</v>
      </c>
      <c r="B22" s="44" t="s">
        <v>35</v>
      </c>
      <c r="C22" s="71" t="s">
        <v>38</v>
      </c>
      <c r="D22" s="46">
        <v>5</v>
      </c>
      <c r="E22" s="46">
        <v>8</v>
      </c>
      <c r="F22" s="46">
        <v>12</v>
      </c>
      <c r="G22" s="46">
        <v>12</v>
      </c>
      <c r="H22" s="46">
        <v>9</v>
      </c>
      <c r="I22" s="47">
        <v>20</v>
      </c>
      <c r="J22" s="47">
        <v>13</v>
      </c>
      <c r="K22" s="48">
        <v>34.75</v>
      </c>
      <c r="L22" s="48">
        <v>28.34</v>
      </c>
      <c r="M22" s="48">
        <v>18.88</v>
      </c>
      <c r="N22" s="48">
        <v>14.09</v>
      </c>
      <c r="O22" s="48">
        <v>24.39</v>
      </c>
      <c r="P22" s="48">
        <v>23.36</v>
      </c>
      <c r="Q22" s="53">
        <v>33.46</v>
      </c>
      <c r="R22" s="50">
        <f t="shared" ref="R22:U23" si="17">L22-K22</f>
        <v>-6.41</v>
      </c>
      <c r="S22" s="50">
        <f t="shared" si="17"/>
        <v>-9.4600000000000009</v>
      </c>
      <c r="T22" s="50">
        <f t="shared" si="17"/>
        <v>-4.7899999999999991</v>
      </c>
      <c r="U22" s="50">
        <f t="shared" si="17"/>
        <v>10.3</v>
      </c>
      <c r="V22" s="50">
        <f t="shared" si="2"/>
        <v>-1.0300000000000011</v>
      </c>
      <c r="W22" s="51">
        <f t="shared" si="2"/>
        <v>10.100000000000001</v>
      </c>
      <c r="X22" s="52">
        <f>K22-K2</f>
        <v>-13.701707999999996</v>
      </c>
      <c r="Y22" s="52">
        <f t="shared" ref="Y22:AC22" si="18">L22-L2</f>
        <v>-14.389480999999993</v>
      </c>
      <c r="Z22" s="52">
        <f t="shared" si="18"/>
        <v>-22.281783999999998</v>
      </c>
      <c r="AA22" s="52">
        <f t="shared" si="18"/>
        <v>-25.942010999999997</v>
      </c>
      <c r="AB22" s="52">
        <f t="shared" si="18"/>
        <v>-15.373972999999999</v>
      </c>
      <c r="AC22" s="52">
        <f t="shared" si="18"/>
        <v>-12.380000000000003</v>
      </c>
      <c r="AD22" s="52"/>
    </row>
    <row r="23" spans="1:30" ht="18.75">
      <c r="A23" s="58" t="s">
        <v>39</v>
      </c>
      <c r="B23" s="59"/>
      <c r="C23" s="60"/>
      <c r="D23" s="69">
        <f t="shared" ref="D23:H23" si="19">SUM(D20:D22)</f>
        <v>39</v>
      </c>
      <c r="E23" s="69">
        <f t="shared" si="19"/>
        <v>50</v>
      </c>
      <c r="F23" s="69">
        <f t="shared" si="19"/>
        <v>68</v>
      </c>
      <c r="G23" s="69">
        <f t="shared" si="19"/>
        <v>102</v>
      </c>
      <c r="H23" s="69">
        <f t="shared" si="19"/>
        <v>100</v>
      </c>
      <c r="I23" s="62">
        <f>SUM(I20:I22)</f>
        <v>117</v>
      </c>
      <c r="J23" s="62">
        <f>SUM(J20:J22)</f>
        <v>84</v>
      </c>
      <c r="K23" s="63">
        <f>(K21*D21+K22*D22)/D23</f>
        <v>31.704945054945053</v>
      </c>
      <c r="L23" s="63">
        <f>(L21*E21+L22*E22)/E23</f>
        <v>25.878800000000002</v>
      </c>
      <c r="M23" s="63">
        <f>(M21*F21+M22*F22)/F23</f>
        <v>27.436470588235292</v>
      </c>
      <c r="N23" s="63">
        <f>(N20*G20+N21*G21+N22*G22)/G23</f>
        <v>43.521960784313727</v>
      </c>
      <c r="O23" s="63">
        <f>(O20*H20+O21*H21+O22*H22)/H23</f>
        <v>38.139700000000005</v>
      </c>
      <c r="P23" s="63">
        <f>(I20*P20+I21*P21+I22*P22)/I23</f>
        <v>32.624358974358969</v>
      </c>
      <c r="Q23" s="64">
        <f>(J20*Q20+J21*Q21+J22*Q22)/J23</f>
        <v>40.058809523809522</v>
      </c>
      <c r="R23" s="63">
        <f t="shared" si="17"/>
        <v>-5.8261450549450515</v>
      </c>
      <c r="S23" s="63">
        <f t="shared" si="17"/>
        <v>1.5576705882352897</v>
      </c>
      <c r="T23" s="63">
        <f t="shared" si="17"/>
        <v>16.085490196078435</v>
      </c>
      <c r="U23" s="63">
        <f t="shared" si="17"/>
        <v>-5.382260784313722</v>
      </c>
      <c r="V23" s="63">
        <f>P23-O23</f>
        <v>-5.5153410256410353</v>
      </c>
      <c r="W23" s="51">
        <f>Q23-P23</f>
        <v>7.4344505494505526</v>
      </c>
      <c r="X23" s="52">
        <f>K23-K2</f>
        <v>-16.746762945054943</v>
      </c>
      <c r="Y23" s="52">
        <f t="shared" ref="Y23:AC23" si="20">L23-L2</f>
        <v>-16.850680999999991</v>
      </c>
      <c r="Z23" s="52">
        <f t="shared" si="20"/>
        <v>-13.725313411764706</v>
      </c>
      <c r="AA23" s="52">
        <f t="shared" si="20"/>
        <v>3.4899497843137297</v>
      </c>
      <c r="AB23" s="52">
        <f t="shared" si="20"/>
        <v>-1.6242729999999952</v>
      </c>
      <c r="AC23" s="52">
        <f t="shared" si="20"/>
        <v>-3.1156410256410325</v>
      </c>
      <c r="AD23" s="52"/>
    </row>
    <row r="24" spans="1:30" ht="15.75">
      <c r="A24" s="43" t="s">
        <v>2</v>
      </c>
      <c r="B24" s="44" t="s">
        <v>40</v>
      </c>
      <c r="C24" s="71" t="s">
        <v>41</v>
      </c>
      <c r="D24" s="46">
        <v>16</v>
      </c>
      <c r="E24" s="46">
        <v>10</v>
      </c>
      <c r="F24" s="46">
        <v>20</v>
      </c>
      <c r="G24" s="46">
        <v>20</v>
      </c>
      <c r="H24" s="46">
        <v>16</v>
      </c>
      <c r="I24" s="47">
        <v>11</v>
      </c>
      <c r="J24" s="47">
        <v>16</v>
      </c>
      <c r="K24" s="48">
        <v>47.671875</v>
      </c>
      <c r="L24" s="48">
        <v>41.17</v>
      </c>
      <c r="M24" s="48">
        <v>28.54</v>
      </c>
      <c r="N24" s="48">
        <v>21.19</v>
      </c>
      <c r="O24" s="48">
        <v>23.84</v>
      </c>
      <c r="P24" s="48">
        <v>27.57</v>
      </c>
      <c r="Q24" s="67">
        <v>32.72</v>
      </c>
      <c r="R24" s="50">
        <v>-6.4968750000000028</v>
      </c>
      <c r="S24" s="50">
        <v>-12.612499999999997</v>
      </c>
      <c r="T24" s="50">
        <v>-10.6875</v>
      </c>
      <c r="U24" s="50">
        <v>6.4191176470588225</v>
      </c>
      <c r="V24" s="50">
        <f t="shared" ref="T24:W83" si="21">P24-O24</f>
        <v>3.7300000000000004</v>
      </c>
      <c r="W24" s="51">
        <f t="shared" si="21"/>
        <v>5.1499999999999986</v>
      </c>
      <c r="X24" s="52">
        <f>K24-K2</f>
        <v>-0.77983299999999645</v>
      </c>
      <c r="Y24" s="52">
        <f t="shared" ref="Y24:AC24" si="22">L24-L2</f>
        <v>-1.559480999999991</v>
      </c>
      <c r="Z24" s="52">
        <f t="shared" si="22"/>
        <v>-12.621783999999998</v>
      </c>
      <c r="AA24" s="52">
        <f t="shared" si="22"/>
        <v>-18.842010999999996</v>
      </c>
      <c r="AB24" s="52">
        <f t="shared" si="22"/>
        <v>-15.923973</v>
      </c>
      <c r="AC24" s="52">
        <f t="shared" si="22"/>
        <v>-8.1700000000000017</v>
      </c>
      <c r="AD24" s="52"/>
    </row>
    <row r="25" spans="1:30" ht="15.75">
      <c r="A25" s="43" t="s">
        <v>2</v>
      </c>
      <c r="B25" s="44" t="s">
        <v>40</v>
      </c>
      <c r="C25" s="71" t="s">
        <v>42</v>
      </c>
      <c r="D25" s="65" t="s">
        <v>20</v>
      </c>
      <c r="E25" s="65" t="s">
        <v>20</v>
      </c>
      <c r="F25" s="65" t="s">
        <v>20</v>
      </c>
      <c r="G25" s="65" t="s">
        <v>20</v>
      </c>
      <c r="H25" s="65" t="s">
        <v>20</v>
      </c>
      <c r="I25" s="66">
        <v>35</v>
      </c>
      <c r="J25" s="66">
        <v>17</v>
      </c>
      <c r="K25" s="48"/>
      <c r="L25" s="48"/>
      <c r="M25" s="48"/>
      <c r="N25" s="48"/>
      <c r="O25" s="48"/>
      <c r="P25" s="48">
        <v>50.11</v>
      </c>
      <c r="Q25" s="53">
        <v>60.38</v>
      </c>
      <c r="R25" s="50"/>
      <c r="S25" s="50"/>
      <c r="T25" s="50"/>
      <c r="U25" s="50"/>
      <c r="V25" s="50"/>
      <c r="W25" s="51">
        <f>Q25-P25</f>
        <v>10.270000000000003</v>
      </c>
      <c r="X25" s="52"/>
      <c r="Y25" s="52"/>
      <c r="Z25" s="52"/>
      <c r="AA25" s="52"/>
      <c r="AB25" s="52"/>
      <c r="AC25" s="52">
        <f t="shared" ref="AC25" si="23">P25-P2</f>
        <v>14.369999999999997</v>
      </c>
      <c r="AD25" s="52"/>
    </row>
    <row r="26" spans="1:30" ht="18.75">
      <c r="A26" s="73" t="s">
        <v>43</v>
      </c>
      <c r="B26" s="74"/>
      <c r="C26" s="75"/>
      <c r="D26" s="61">
        <f t="shared" ref="D26:H26" si="24">SUM(D24:D25)</f>
        <v>16</v>
      </c>
      <c r="E26" s="61">
        <f t="shared" si="24"/>
        <v>10</v>
      </c>
      <c r="F26" s="61">
        <f t="shared" si="24"/>
        <v>20</v>
      </c>
      <c r="G26" s="61">
        <f t="shared" si="24"/>
        <v>20</v>
      </c>
      <c r="H26" s="61">
        <f t="shared" si="24"/>
        <v>16</v>
      </c>
      <c r="I26" s="62">
        <f>SUM(I24:I25)</f>
        <v>46</v>
      </c>
      <c r="J26" s="62">
        <f>SUM(J24:J25)</f>
        <v>33</v>
      </c>
      <c r="K26" s="63">
        <f>(D24*K24)/D26</f>
        <v>47.671875</v>
      </c>
      <c r="L26" s="63">
        <f>(E24*L24)/E26</f>
        <v>41.17</v>
      </c>
      <c r="M26" s="63">
        <f>(F24*M24)/F26</f>
        <v>28.54</v>
      </c>
      <c r="N26" s="63">
        <f>(G24*N24)/G26</f>
        <v>21.19</v>
      </c>
      <c r="O26" s="63">
        <f>(H24*O24)/H26</f>
        <v>23.84</v>
      </c>
      <c r="P26" s="63">
        <f>(I24*P24+I25*P25)/I26</f>
        <v>44.72</v>
      </c>
      <c r="Q26" s="64">
        <f>(J24*Q24+J25*Q25)/J26</f>
        <v>46.969090909090909</v>
      </c>
      <c r="R26" s="63">
        <f>L26-K26</f>
        <v>-6.5018749999999983</v>
      </c>
      <c r="S26" s="63">
        <f t="shared" ref="S26:U41" si="25">M26-L26</f>
        <v>-12.630000000000003</v>
      </c>
      <c r="T26" s="63">
        <f t="shared" si="25"/>
        <v>-7.3499999999999979</v>
      </c>
      <c r="U26" s="63">
        <f t="shared" si="25"/>
        <v>2.6499999999999986</v>
      </c>
      <c r="V26" s="63">
        <f>P26-O26</f>
        <v>20.88</v>
      </c>
      <c r="W26" s="51">
        <f>Q26-P26</f>
        <v>2.2490909090909099</v>
      </c>
      <c r="X26" s="52">
        <f>K26-K2</f>
        <v>-0.77983299999999645</v>
      </c>
      <c r="Y26" s="52">
        <f t="shared" ref="Y26:AC26" si="26">L26-L2</f>
        <v>-1.559480999999991</v>
      </c>
      <c r="Z26" s="52">
        <f t="shared" si="26"/>
        <v>-12.621783999999998</v>
      </c>
      <c r="AA26" s="52">
        <f t="shared" si="26"/>
        <v>-18.842010999999996</v>
      </c>
      <c r="AB26" s="52">
        <f t="shared" si="26"/>
        <v>-15.923973</v>
      </c>
      <c r="AC26" s="52">
        <f t="shared" si="26"/>
        <v>8.9799999999999969</v>
      </c>
      <c r="AD26" s="52"/>
    </row>
    <row r="27" spans="1:30" ht="15.75">
      <c r="A27" s="76" t="s">
        <v>2</v>
      </c>
      <c r="B27" s="77" t="s">
        <v>44</v>
      </c>
      <c r="C27" s="78" t="s">
        <v>45</v>
      </c>
      <c r="D27" s="46">
        <v>36</v>
      </c>
      <c r="E27" s="46">
        <v>42</v>
      </c>
      <c r="F27" s="46">
        <v>39</v>
      </c>
      <c r="G27" s="46">
        <v>39</v>
      </c>
      <c r="H27" s="46">
        <v>54</v>
      </c>
      <c r="I27" s="47">
        <v>41</v>
      </c>
      <c r="J27" s="47">
        <v>48</v>
      </c>
      <c r="K27" s="48">
        <v>36.263888888888886</v>
      </c>
      <c r="L27" s="48">
        <v>34.54</v>
      </c>
      <c r="M27" s="48">
        <v>27.28</v>
      </c>
      <c r="N27" s="48">
        <v>31.248974358974358</v>
      </c>
      <c r="O27" s="48">
        <v>27.443333333333335</v>
      </c>
      <c r="P27" s="48">
        <v>19.75</v>
      </c>
      <c r="Q27" s="53">
        <v>37.68</v>
      </c>
      <c r="R27" s="50">
        <f t="shared" ref="R27:S43" si="27">L27-K27</f>
        <v>-1.7238888888888866</v>
      </c>
      <c r="S27" s="50">
        <f t="shared" si="25"/>
        <v>-7.259999999999998</v>
      </c>
      <c r="T27" s="50">
        <f t="shared" si="25"/>
        <v>3.9689743589743571</v>
      </c>
      <c r="U27" s="50">
        <f t="shared" si="25"/>
        <v>-3.8056410256410231</v>
      </c>
      <c r="V27" s="50">
        <f t="shared" si="21"/>
        <v>-7.6933333333333351</v>
      </c>
      <c r="W27" s="51">
        <f t="shared" si="21"/>
        <v>17.93</v>
      </c>
      <c r="X27" s="52">
        <f>K27-K2</f>
        <v>-12.187819111111111</v>
      </c>
      <c r="Y27" s="52">
        <f t="shared" ref="Y27:AC27" si="28">L27-L2</f>
        <v>-8.1894809999999936</v>
      </c>
      <c r="Z27" s="52">
        <f t="shared" si="28"/>
        <v>-13.881783999999996</v>
      </c>
      <c r="AA27" s="52">
        <f t="shared" si="28"/>
        <v>-8.7830366410256389</v>
      </c>
      <c r="AB27" s="52">
        <f t="shared" si="28"/>
        <v>-12.320639666666665</v>
      </c>
      <c r="AC27" s="52">
        <f t="shared" si="28"/>
        <v>-15.990000000000002</v>
      </c>
      <c r="AD27" s="52"/>
    </row>
    <row r="28" spans="1:30" ht="15.75">
      <c r="A28" s="76" t="s">
        <v>2</v>
      </c>
      <c r="B28" s="77" t="s">
        <v>44</v>
      </c>
      <c r="C28" s="78" t="s">
        <v>46</v>
      </c>
      <c r="D28" s="46"/>
      <c r="E28" s="46"/>
      <c r="F28" s="46"/>
      <c r="G28" s="46"/>
      <c r="H28" s="46">
        <v>91</v>
      </c>
      <c r="I28" s="47">
        <v>78</v>
      </c>
      <c r="J28" s="47">
        <v>75</v>
      </c>
      <c r="K28" s="48"/>
      <c r="L28" s="48"/>
      <c r="M28" s="48"/>
      <c r="N28" s="48"/>
      <c r="O28" s="48">
        <v>52.93</v>
      </c>
      <c r="P28" s="48">
        <v>46.72</v>
      </c>
      <c r="Q28" s="53">
        <v>57.12</v>
      </c>
      <c r="R28" s="50"/>
      <c r="S28" s="50"/>
      <c r="T28" s="50"/>
      <c r="U28" s="50"/>
      <c r="V28" s="50">
        <f t="shared" si="21"/>
        <v>-6.2100000000000009</v>
      </c>
      <c r="W28" s="51">
        <f t="shared" si="21"/>
        <v>10.399999999999999</v>
      </c>
      <c r="X28" s="52"/>
      <c r="Y28" s="52"/>
      <c r="Z28" s="52"/>
      <c r="AA28" s="52"/>
      <c r="AB28" s="52">
        <f>O28-O2</f>
        <v>13.166027</v>
      </c>
      <c r="AC28" s="52">
        <f>P28-P2</f>
        <v>10.979999999999997</v>
      </c>
      <c r="AD28" s="52"/>
    </row>
    <row r="29" spans="1:30" ht="15.75">
      <c r="A29" s="76" t="s">
        <v>2</v>
      </c>
      <c r="B29" s="77" t="s">
        <v>44</v>
      </c>
      <c r="C29" s="78" t="s">
        <v>47</v>
      </c>
      <c r="D29" s="46">
        <v>57</v>
      </c>
      <c r="E29" s="46">
        <v>78</v>
      </c>
      <c r="F29" s="46">
        <v>46</v>
      </c>
      <c r="G29" s="46">
        <v>37</v>
      </c>
      <c r="H29" s="46">
        <v>49</v>
      </c>
      <c r="I29" s="47">
        <v>50</v>
      </c>
      <c r="J29" s="47">
        <v>38</v>
      </c>
      <c r="K29" s="48">
        <v>30.11397058823529</v>
      </c>
      <c r="L29" s="48">
        <v>29.92</v>
      </c>
      <c r="M29" s="48">
        <v>33.46</v>
      </c>
      <c r="N29" s="48">
        <v>23.93</v>
      </c>
      <c r="O29" s="48">
        <v>23.69</v>
      </c>
      <c r="P29" s="48">
        <v>20.51</v>
      </c>
      <c r="Q29" s="67">
        <v>20.88</v>
      </c>
      <c r="R29" s="50">
        <f t="shared" si="27"/>
        <v>-0.19397058823528823</v>
      </c>
      <c r="S29" s="50">
        <f t="shared" si="25"/>
        <v>3.5399999999999991</v>
      </c>
      <c r="T29" s="50">
        <f t="shared" si="25"/>
        <v>-9.5300000000000011</v>
      </c>
      <c r="U29" s="50">
        <f t="shared" si="25"/>
        <v>-0.23999999999999844</v>
      </c>
      <c r="V29" s="50">
        <f t="shared" si="21"/>
        <v>-3.1799999999999997</v>
      </c>
      <c r="W29" s="51">
        <f t="shared" si="21"/>
        <v>0.36999999999999744</v>
      </c>
      <c r="X29" s="52">
        <f t="shared" ref="X29:AC29" si="29">K29-K2</f>
        <v>-18.337737411764707</v>
      </c>
      <c r="Y29" s="52">
        <f t="shared" si="29"/>
        <v>-12.809480999999991</v>
      </c>
      <c r="Z29" s="52">
        <f t="shared" si="29"/>
        <v>-7.7017839999999964</v>
      </c>
      <c r="AA29" s="52">
        <f t="shared" si="29"/>
        <v>-16.102010999999997</v>
      </c>
      <c r="AB29" s="52">
        <f t="shared" si="29"/>
        <v>-16.073972999999999</v>
      </c>
      <c r="AC29" s="52">
        <f t="shared" si="29"/>
        <v>-15.23</v>
      </c>
      <c r="AD29" s="52"/>
    </row>
    <row r="30" spans="1:30" ht="15.75">
      <c r="A30" s="76" t="s">
        <v>2</v>
      </c>
      <c r="B30" s="77" t="s">
        <v>44</v>
      </c>
      <c r="C30" s="78" t="s">
        <v>48</v>
      </c>
      <c r="D30" s="46">
        <v>19</v>
      </c>
      <c r="E30" s="46">
        <v>18</v>
      </c>
      <c r="F30" s="46">
        <v>40</v>
      </c>
      <c r="G30" s="46">
        <v>38</v>
      </c>
      <c r="H30" s="72">
        <v>35</v>
      </c>
      <c r="I30" s="47">
        <v>33</v>
      </c>
      <c r="J30" s="47">
        <v>49</v>
      </c>
      <c r="K30" s="48">
        <v>40.537500000000009</v>
      </c>
      <c r="L30" s="48">
        <v>38.299999999999997</v>
      </c>
      <c r="M30" s="48">
        <v>40.86</v>
      </c>
      <c r="N30" s="48">
        <v>32.31</v>
      </c>
      <c r="O30" s="48">
        <v>36.58</v>
      </c>
      <c r="P30" s="48">
        <v>43.33</v>
      </c>
      <c r="Q30" s="53">
        <v>51.84</v>
      </c>
      <c r="R30" s="50">
        <f t="shared" si="27"/>
        <v>-2.2375000000000114</v>
      </c>
      <c r="S30" s="50">
        <f t="shared" si="25"/>
        <v>2.5600000000000023</v>
      </c>
      <c r="T30" s="50">
        <f t="shared" si="25"/>
        <v>-8.5499999999999972</v>
      </c>
      <c r="U30" s="50">
        <f t="shared" si="25"/>
        <v>4.269999999999996</v>
      </c>
      <c r="V30" s="50">
        <f t="shared" si="21"/>
        <v>6.75</v>
      </c>
      <c r="W30" s="51">
        <f t="shared" si="21"/>
        <v>8.5100000000000051</v>
      </c>
      <c r="X30" s="52">
        <f t="shared" ref="X30:AC30" si="30">K30-K2</f>
        <v>-7.9142079999999879</v>
      </c>
      <c r="Y30" s="52">
        <f t="shared" si="30"/>
        <v>-4.4294809999999956</v>
      </c>
      <c r="Z30" s="52">
        <f t="shared" si="30"/>
        <v>-0.30178399999999783</v>
      </c>
      <c r="AA30" s="52">
        <f t="shared" si="30"/>
        <v>-7.7220109999999949</v>
      </c>
      <c r="AB30" s="52">
        <f t="shared" si="30"/>
        <v>-3.1839730000000017</v>
      </c>
      <c r="AC30" s="52">
        <f t="shared" si="30"/>
        <v>7.5899999999999963</v>
      </c>
      <c r="AD30" s="52"/>
    </row>
    <row r="31" spans="1:30" ht="15.75">
      <c r="A31" s="79" t="s">
        <v>2</v>
      </c>
      <c r="B31" s="80" t="s">
        <v>44</v>
      </c>
      <c r="C31" s="81" t="s">
        <v>49</v>
      </c>
      <c r="D31" s="46">
        <v>19</v>
      </c>
      <c r="E31" s="46">
        <v>24</v>
      </c>
      <c r="F31" s="46">
        <v>13</v>
      </c>
      <c r="G31" s="46">
        <v>12</v>
      </c>
      <c r="H31" s="46">
        <v>14</v>
      </c>
      <c r="I31" s="47">
        <v>11</v>
      </c>
      <c r="J31" s="47">
        <v>13</v>
      </c>
      <c r="K31" s="48">
        <v>29.815789473684212</v>
      </c>
      <c r="L31" s="48">
        <v>20.059999999999999</v>
      </c>
      <c r="M31" s="48">
        <v>22.62</v>
      </c>
      <c r="N31" s="48">
        <v>29.17</v>
      </c>
      <c r="O31" s="48">
        <v>26.34</v>
      </c>
      <c r="P31" s="48">
        <v>27.51</v>
      </c>
      <c r="Q31" s="49">
        <v>24.12</v>
      </c>
      <c r="R31" s="50">
        <f t="shared" si="27"/>
        <v>-9.7557894736842137</v>
      </c>
      <c r="S31" s="50">
        <f t="shared" si="25"/>
        <v>2.5600000000000023</v>
      </c>
      <c r="T31" s="50">
        <f t="shared" si="25"/>
        <v>6.5500000000000007</v>
      </c>
      <c r="U31" s="50">
        <f t="shared" si="25"/>
        <v>-2.8300000000000018</v>
      </c>
      <c r="V31" s="50">
        <f>P31-O31</f>
        <v>1.1700000000000017</v>
      </c>
      <c r="W31" s="51">
        <f>Q31-P31</f>
        <v>-3.3900000000000006</v>
      </c>
      <c r="X31" s="52">
        <f t="shared" ref="X31:AC31" si="31">K31-K2</f>
        <v>-18.635918526315784</v>
      </c>
      <c r="Y31" s="52">
        <f t="shared" si="31"/>
        <v>-22.669480999999994</v>
      </c>
      <c r="Z31" s="52">
        <f t="shared" si="31"/>
        <v>-18.541783999999996</v>
      </c>
      <c r="AA31" s="52">
        <f t="shared" si="31"/>
        <v>-10.862010999999995</v>
      </c>
      <c r="AB31" s="52">
        <f t="shared" si="31"/>
        <v>-13.423973</v>
      </c>
      <c r="AC31" s="52">
        <f t="shared" si="31"/>
        <v>-8.23</v>
      </c>
      <c r="AD31" s="52"/>
    </row>
    <row r="32" spans="1:30" ht="15.75">
      <c r="A32" s="76" t="s">
        <v>2</v>
      </c>
      <c r="B32" s="77" t="s">
        <v>44</v>
      </c>
      <c r="C32" s="78" t="s">
        <v>50</v>
      </c>
      <c r="D32" s="46">
        <v>25</v>
      </c>
      <c r="E32" s="46">
        <v>25</v>
      </c>
      <c r="F32" s="46">
        <v>24</v>
      </c>
      <c r="G32" s="46">
        <v>26</v>
      </c>
      <c r="H32" s="46"/>
      <c r="I32" s="47"/>
      <c r="J32" s="47"/>
      <c r="K32" s="48">
        <v>76.870000000000019</v>
      </c>
      <c r="L32" s="48">
        <v>67.210000000000008</v>
      </c>
      <c r="M32" s="48">
        <v>62.32</v>
      </c>
      <c r="N32" s="48">
        <v>61.24</v>
      </c>
      <c r="O32" s="48"/>
      <c r="P32" s="48"/>
      <c r="Q32" s="82"/>
      <c r="R32" s="50">
        <f>L32-K32</f>
        <v>-9.6600000000000108</v>
      </c>
      <c r="S32" s="50">
        <f>M32-L32</f>
        <v>-4.8900000000000077</v>
      </c>
      <c r="T32" s="50">
        <f>N32-M32</f>
        <v>-1.0799999999999983</v>
      </c>
      <c r="U32" s="50">
        <f>O32-N32</f>
        <v>-61.24</v>
      </c>
      <c r="V32" s="50">
        <f>P32-O32</f>
        <v>0</v>
      </c>
      <c r="W32" s="51"/>
      <c r="X32" s="52">
        <f t="shared" ref="X32:AC32" si="32">K32-K2</f>
        <v>28.418292000000022</v>
      </c>
      <c r="Y32" s="52">
        <f t="shared" si="32"/>
        <v>24.480519000000015</v>
      </c>
      <c r="Z32" s="52">
        <f t="shared" si="32"/>
        <v>21.158216000000003</v>
      </c>
      <c r="AA32" s="52">
        <f t="shared" si="32"/>
        <v>21.207989000000005</v>
      </c>
      <c r="AB32" s="52">
        <f t="shared" si="32"/>
        <v>-39.763973</v>
      </c>
      <c r="AC32" s="52">
        <f t="shared" si="32"/>
        <v>-35.74</v>
      </c>
      <c r="AD32" s="52"/>
    </row>
    <row r="33" spans="1:30" ht="18.75">
      <c r="A33" s="58" t="s">
        <v>51</v>
      </c>
      <c r="B33" s="59"/>
      <c r="C33" s="60"/>
      <c r="D33" s="61">
        <f t="shared" ref="D33:J33" si="33">SUM(D27:D31)</f>
        <v>131</v>
      </c>
      <c r="E33" s="61">
        <f t="shared" si="33"/>
        <v>162</v>
      </c>
      <c r="F33" s="61">
        <f t="shared" si="33"/>
        <v>138</v>
      </c>
      <c r="G33" s="61">
        <f t="shared" si="33"/>
        <v>126</v>
      </c>
      <c r="H33" s="61">
        <f t="shared" si="33"/>
        <v>243</v>
      </c>
      <c r="I33" s="62">
        <f t="shared" si="33"/>
        <v>213</v>
      </c>
      <c r="J33" s="62">
        <f t="shared" si="33"/>
        <v>223</v>
      </c>
      <c r="K33" s="63">
        <f t="shared" ref="K33:P33" si="34">(D27*K27+D32*K32+D28*K28+D29*K29+D30*K30+D31*K31)/D33</f>
        <v>47.942433767400097</v>
      </c>
      <c r="L33" s="63">
        <f t="shared" si="34"/>
        <v>40.960061728395061</v>
      </c>
      <c r="M33" s="63">
        <f t="shared" si="34"/>
        <v>43.67550724637681</v>
      </c>
      <c r="N33" s="63">
        <f t="shared" si="34"/>
        <v>41.858571428571423</v>
      </c>
      <c r="O33" s="63">
        <f t="shared" si="34"/>
        <v>37.483292181069963</v>
      </c>
      <c r="P33" s="63">
        <f t="shared" si="34"/>
        <v>33.858732394366193</v>
      </c>
      <c r="Q33" s="83">
        <f>(J27*Q27+J31*Q31+J28*Q28+J29*Q29+J30*Q30)/J33</f>
        <v>43.676233183856496</v>
      </c>
      <c r="R33" s="63">
        <f t="shared" si="27"/>
        <v>-6.9823720390050354</v>
      </c>
      <c r="S33" s="63">
        <f t="shared" si="25"/>
        <v>2.7154455179817489</v>
      </c>
      <c r="T33" s="63">
        <f t="shared" si="25"/>
        <v>-1.8169358178053869</v>
      </c>
      <c r="U33" s="63">
        <f>O33-N33</f>
        <v>-4.3752792475014601</v>
      </c>
      <c r="V33" s="63">
        <f t="shared" si="21"/>
        <v>-3.6245597867037702</v>
      </c>
      <c r="W33" s="51">
        <f t="shared" si="21"/>
        <v>9.8175007894903032</v>
      </c>
      <c r="X33" s="52">
        <f t="shared" ref="X33:AC33" si="35">K33-K2</f>
        <v>-0.50927423259989979</v>
      </c>
      <c r="Y33" s="52">
        <f t="shared" si="35"/>
        <v>-1.7694192716049315</v>
      </c>
      <c r="Z33" s="52">
        <f t="shared" si="35"/>
        <v>2.5137232463768129</v>
      </c>
      <c r="AA33" s="52">
        <f t="shared" si="35"/>
        <v>1.8265604285714261</v>
      </c>
      <c r="AB33" s="52">
        <f t="shared" si="35"/>
        <v>-2.2806808189300369</v>
      </c>
      <c r="AC33" s="52">
        <f t="shared" si="35"/>
        <v>-1.8812676056338091</v>
      </c>
      <c r="AD33" s="52"/>
    </row>
    <row r="34" spans="1:30" ht="15.75">
      <c r="A34" s="76" t="s">
        <v>2</v>
      </c>
      <c r="B34" s="77" t="s">
        <v>52</v>
      </c>
      <c r="C34" s="78" t="s">
        <v>53</v>
      </c>
      <c r="D34" s="46">
        <v>25</v>
      </c>
      <c r="E34" s="46">
        <v>41</v>
      </c>
      <c r="F34" s="46">
        <v>42</v>
      </c>
      <c r="G34" s="46">
        <v>36</v>
      </c>
      <c r="H34" s="46">
        <v>63</v>
      </c>
      <c r="I34" s="47">
        <v>74</v>
      </c>
      <c r="J34" s="47">
        <v>109</v>
      </c>
      <c r="K34" s="48">
        <v>21.178571428571427</v>
      </c>
      <c r="L34" s="48">
        <v>26.01</v>
      </c>
      <c r="M34" s="48">
        <v>29.199999999999996</v>
      </c>
      <c r="N34" s="48">
        <v>30.93416666666667</v>
      </c>
      <c r="O34" s="48">
        <v>22.76301587301587</v>
      </c>
      <c r="P34" s="48">
        <v>24.61</v>
      </c>
      <c r="Q34" s="18">
        <v>31.53</v>
      </c>
      <c r="R34" s="50">
        <f t="shared" si="27"/>
        <v>4.8314285714285745</v>
      </c>
      <c r="S34" s="50">
        <f t="shared" si="25"/>
        <v>3.1899999999999942</v>
      </c>
      <c r="T34" s="50">
        <f t="shared" si="25"/>
        <v>1.734166666666674</v>
      </c>
      <c r="U34" s="50">
        <f t="shared" si="25"/>
        <v>-8.1711507936507992</v>
      </c>
      <c r="V34" s="50">
        <f t="shared" si="21"/>
        <v>1.8469841269841289</v>
      </c>
      <c r="W34" s="51">
        <f t="shared" si="21"/>
        <v>6.9200000000000017</v>
      </c>
      <c r="X34" s="52">
        <f t="shared" ref="X34:AC34" si="36">K34-K2</f>
        <v>-27.273136571428569</v>
      </c>
      <c r="Y34" s="52">
        <f t="shared" si="36"/>
        <v>-16.719480999999991</v>
      </c>
      <c r="Z34" s="52">
        <f t="shared" si="36"/>
        <v>-11.961784000000002</v>
      </c>
      <c r="AA34" s="52">
        <f t="shared" si="36"/>
        <v>-9.0978443333333274</v>
      </c>
      <c r="AB34" s="52">
        <f t="shared" si="36"/>
        <v>-17.00095712698413</v>
      </c>
      <c r="AC34" s="52">
        <f t="shared" si="36"/>
        <v>-11.130000000000003</v>
      </c>
      <c r="AD34" s="52"/>
    </row>
    <row r="35" spans="1:30" ht="15.75">
      <c r="A35" s="76" t="s">
        <v>2</v>
      </c>
      <c r="B35" s="77" t="s">
        <v>52</v>
      </c>
      <c r="C35" s="78" t="s">
        <v>54</v>
      </c>
      <c r="D35" s="46">
        <v>84</v>
      </c>
      <c r="E35" s="46">
        <v>70</v>
      </c>
      <c r="F35" s="46">
        <v>79</v>
      </c>
      <c r="G35" s="46">
        <v>80</v>
      </c>
      <c r="H35" s="46">
        <v>81</v>
      </c>
      <c r="I35" s="47">
        <v>62</v>
      </c>
      <c r="J35" s="47">
        <v>58</v>
      </c>
      <c r="K35" s="48">
        <v>88.89705882352942</v>
      </c>
      <c r="L35" s="48">
        <v>87.31</v>
      </c>
      <c r="M35" s="48">
        <v>84.16</v>
      </c>
      <c r="N35" s="48">
        <v>77.150000000000006</v>
      </c>
      <c r="O35" s="48">
        <v>68.72</v>
      </c>
      <c r="P35" s="48">
        <v>61.96</v>
      </c>
      <c r="Q35" s="53">
        <v>74.05</v>
      </c>
      <c r="R35" s="50">
        <f t="shared" si="27"/>
        <v>-1.5870588235294179</v>
      </c>
      <c r="S35" s="50">
        <f t="shared" si="25"/>
        <v>-3.1500000000000057</v>
      </c>
      <c r="T35" s="50">
        <f t="shared" si="25"/>
        <v>-7.0099999999999909</v>
      </c>
      <c r="U35" s="50">
        <f t="shared" si="25"/>
        <v>-8.4300000000000068</v>
      </c>
      <c r="V35" s="50">
        <f t="shared" si="21"/>
        <v>-6.759999999999998</v>
      </c>
      <c r="W35" s="51">
        <f t="shared" si="21"/>
        <v>12.089999999999996</v>
      </c>
      <c r="X35" s="52">
        <f t="shared" ref="X35:AC35" si="37">K35-K2</f>
        <v>40.445350823529424</v>
      </c>
      <c r="Y35" s="52">
        <f t="shared" si="37"/>
        <v>44.58051900000001</v>
      </c>
      <c r="Z35" s="52">
        <f t="shared" si="37"/>
        <v>42.998215999999999</v>
      </c>
      <c r="AA35" s="52">
        <f t="shared" si="37"/>
        <v>37.117989000000009</v>
      </c>
      <c r="AB35" s="52">
        <f t="shared" si="37"/>
        <v>28.956026999999999</v>
      </c>
      <c r="AC35" s="52">
        <f t="shared" si="37"/>
        <v>26.22</v>
      </c>
      <c r="AD35" s="52"/>
    </row>
    <row r="36" spans="1:30" ht="15.75">
      <c r="A36" s="76" t="s">
        <v>2</v>
      </c>
      <c r="B36" s="77" t="s">
        <v>52</v>
      </c>
      <c r="C36" s="78" t="s">
        <v>55</v>
      </c>
      <c r="D36" s="46">
        <v>75</v>
      </c>
      <c r="E36" s="46">
        <v>79</v>
      </c>
      <c r="F36" s="46">
        <v>84</v>
      </c>
      <c r="G36" s="46">
        <v>56</v>
      </c>
      <c r="H36" s="46">
        <v>83</v>
      </c>
      <c r="I36" s="47">
        <v>71</v>
      </c>
      <c r="J36" s="47">
        <v>54</v>
      </c>
      <c r="K36" s="48">
        <v>19.830246913580254</v>
      </c>
      <c r="L36" s="48">
        <v>22.996202531645569</v>
      </c>
      <c r="M36" s="48">
        <v>19.259999999999998</v>
      </c>
      <c r="N36" s="48">
        <v>14.307142857142855</v>
      </c>
      <c r="O36" s="48">
        <v>16.838313253012046</v>
      </c>
      <c r="P36" s="48">
        <v>18.75</v>
      </c>
      <c r="Q36" s="49">
        <v>16.760000000000002</v>
      </c>
      <c r="R36" s="50">
        <f t="shared" si="27"/>
        <v>3.1659556180653148</v>
      </c>
      <c r="S36" s="50">
        <f t="shared" si="25"/>
        <v>-3.7362025316455707</v>
      </c>
      <c r="T36" s="50">
        <f t="shared" si="25"/>
        <v>-4.9528571428571428</v>
      </c>
      <c r="U36" s="50">
        <f t="shared" si="25"/>
        <v>2.5311703958691911</v>
      </c>
      <c r="V36" s="50">
        <f t="shared" si="21"/>
        <v>1.9116867469879537</v>
      </c>
      <c r="W36" s="51">
        <f t="shared" si="21"/>
        <v>-1.9899999999999984</v>
      </c>
      <c r="X36" s="52">
        <f t="shared" ref="X36:AC36" si="38">K36-K2</f>
        <v>-28.621461086419743</v>
      </c>
      <c r="Y36" s="52">
        <f t="shared" si="38"/>
        <v>-19.733278468354424</v>
      </c>
      <c r="Z36" s="52">
        <f t="shared" si="38"/>
        <v>-21.901783999999999</v>
      </c>
      <c r="AA36" s="52">
        <f t="shared" si="38"/>
        <v>-25.72486814285714</v>
      </c>
      <c r="AB36" s="52">
        <f t="shared" si="38"/>
        <v>-22.925659746987954</v>
      </c>
      <c r="AC36" s="52">
        <f t="shared" si="38"/>
        <v>-16.990000000000002</v>
      </c>
      <c r="AD36" s="52"/>
    </row>
    <row r="37" spans="1:30" ht="15.75">
      <c r="A37" s="76" t="s">
        <v>2</v>
      </c>
      <c r="B37" s="77" t="s">
        <v>52</v>
      </c>
      <c r="C37" s="78" t="s">
        <v>56</v>
      </c>
      <c r="D37" s="46">
        <v>67</v>
      </c>
      <c r="E37" s="46">
        <v>73</v>
      </c>
      <c r="F37" s="46">
        <v>65</v>
      </c>
      <c r="G37" s="46">
        <v>89</v>
      </c>
      <c r="H37" s="46">
        <v>87</v>
      </c>
      <c r="I37" s="47">
        <v>100</v>
      </c>
      <c r="J37" s="47">
        <v>64</v>
      </c>
      <c r="K37" s="48">
        <v>23.742867393800225</v>
      </c>
      <c r="L37" s="48">
        <v>32.083287671232874</v>
      </c>
      <c r="M37" s="48">
        <v>26.825538461538461</v>
      </c>
      <c r="N37" s="48">
        <v>23.768539325842699</v>
      </c>
      <c r="O37" s="48">
        <v>22.680114942528736</v>
      </c>
      <c r="P37" s="48">
        <v>18.760000000000002</v>
      </c>
      <c r="Q37" s="18">
        <v>21.1</v>
      </c>
      <c r="R37" s="50">
        <f t="shared" si="27"/>
        <v>8.3404202774326492</v>
      </c>
      <c r="S37" s="50">
        <f t="shared" si="25"/>
        <v>-5.2577492096944134</v>
      </c>
      <c r="T37" s="50">
        <f t="shared" si="25"/>
        <v>-3.0569991356957615</v>
      </c>
      <c r="U37" s="50">
        <f t="shared" si="25"/>
        <v>-1.0884243833139635</v>
      </c>
      <c r="V37" s="50">
        <f t="shared" si="21"/>
        <v>-3.920114942528734</v>
      </c>
      <c r="W37" s="51">
        <f t="shared" si="21"/>
        <v>2.34</v>
      </c>
      <c r="X37" s="52">
        <f t="shared" ref="X37:AC37" si="39">K37-K2</f>
        <v>-24.708840606199772</v>
      </c>
      <c r="Y37" s="52">
        <f t="shared" si="39"/>
        <v>-10.646193328767119</v>
      </c>
      <c r="Z37" s="52">
        <f t="shared" si="39"/>
        <v>-14.336245538461537</v>
      </c>
      <c r="AA37" s="52">
        <f t="shared" si="39"/>
        <v>-16.263471674157298</v>
      </c>
      <c r="AB37" s="52">
        <f t="shared" si="39"/>
        <v>-17.083858057471264</v>
      </c>
      <c r="AC37" s="52">
        <f t="shared" si="39"/>
        <v>-16.98</v>
      </c>
      <c r="AD37" s="52"/>
    </row>
    <row r="38" spans="1:30" ht="15.75">
      <c r="A38" s="76" t="s">
        <v>2</v>
      </c>
      <c r="B38" s="77" t="s">
        <v>52</v>
      </c>
      <c r="C38" s="78" t="s">
        <v>57</v>
      </c>
      <c r="D38" s="46"/>
      <c r="E38" s="46"/>
      <c r="F38" s="46"/>
      <c r="G38" s="46"/>
      <c r="H38" s="46">
        <v>83</v>
      </c>
      <c r="I38" s="47">
        <v>77</v>
      </c>
      <c r="J38" s="47">
        <v>47</v>
      </c>
      <c r="K38" s="48"/>
      <c r="L38" s="48"/>
      <c r="M38" s="48"/>
      <c r="N38" s="48"/>
      <c r="O38" s="48">
        <v>101.68</v>
      </c>
      <c r="P38" s="48">
        <v>88.78</v>
      </c>
      <c r="Q38" s="53">
        <v>107.81</v>
      </c>
      <c r="R38" s="50"/>
      <c r="S38" s="50"/>
      <c r="T38" s="50"/>
      <c r="U38" s="50"/>
      <c r="V38" s="50">
        <f t="shared" si="21"/>
        <v>-12.900000000000006</v>
      </c>
      <c r="W38" s="51">
        <f t="shared" si="21"/>
        <v>19.03</v>
      </c>
      <c r="X38" s="52"/>
      <c r="Y38" s="52"/>
      <c r="Z38" s="52"/>
      <c r="AA38" s="52"/>
      <c r="AB38" s="52">
        <f>O38-O2</f>
        <v>61.916027000000007</v>
      </c>
      <c r="AC38" s="52">
        <f>P38-P2</f>
        <v>53.04</v>
      </c>
      <c r="AD38" s="52"/>
    </row>
    <row r="39" spans="1:30" ht="15.75">
      <c r="A39" s="76" t="s">
        <v>2</v>
      </c>
      <c r="B39" s="77" t="s">
        <v>52</v>
      </c>
      <c r="C39" s="78" t="s">
        <v>58</v>
      </c>
      <c r="D39" s="46">
        <v>55</v>
      </c>
      <c r="E39" s="46">
        <v>72</v>
      </c>
      <c r="F39" s="46">
        <v>78</v>
      </c>
      <c r="G39" s="46">
        <v>47</v>
      </c>
      <c r="H39" s="46">
        <v>62</v>
      </c>
      <c r="I39" s="47">
        <v>70</v>
      </c>
      <c r="J39" s="47">
        <v>79</v>
      </c>
      <c r="K39" s="48">
        <v>36.959821428571431</v>
      </c>
      <c r="L39" s="48">
        <v>35.04</v>
      </c>
      <c r="M39" s="48">
        <v>34.35</v>
      </c>
      <c r="N39" s="48">
        <v>36.03</v>
      </c>
      <c r="O39" s="48">
        <v>40.18</v>
      </c>
      <c r="P39" s="48">
        <v>29.78</v>
      </c>
      <c r="Q39" s="67">
        <v>35.520000000000003</v>
      </c>
      <c r="R39" s="50">
        <f t="shared" si="27"/>
        <v>-1.9198214285714315</v>
      </c>
      <c r="S39" s="50">
        <f t="shared" si="25"/>
        <v>-0.68999999999999773</v>
      </c>
      <c r="T39" s="50">
        <f t="shared" si="25"/>
        <v>1.6799999999999997</v>
      </c>
      <c r="U39" s="50">
        <f t="shared" si="25"/>
        <v>4.1499999999999986</v>
      </c>
      <c r="V39" s="50">
        <f t="shared" si="21"/>
        <v>-10.399999999999999</v>
      </c>
      <c r="W39" s="51">
        <f t="shared" si="21"/>
        <v>5.740000000000002</v>
      </c>
      <c r="X39" s="52">
        <f t="shared" ref="X39:AC39" si="40">K39-K2</f>
        <v>-11.491886571428566</v>
      </c>
      <c r="Y39" s="52">
        <f t="shared" si="40"/>
        <v>-7.6894809999999936</v>
      </c>
      <c r="Z39" s="52">
        <f t="shared" si="40"/>
        <v>-6.8117839999999958</v>
      </c>
      <c r="AA39" s="52">
        <f t="shared" si="40"/>
        <v>-4.002010999999996</v>
      </c>
      <c r="AB39" s="52">
        <f t="shared" si="40"/>
        <v>0.4160269999999997</v>
      </c>
      <c r="AC39" s="52">
        <f t="shared" si="40"/>
        <v>-5.9600000000000009</v>
      </c>
      <c r="AD39" s="52"/>
    </row>
    <row r="40" spans="1:30" ht="15.75">
      <c r="A40" s="76" t="s">
        <v>2</v>
      </c>
      <c r="B40" s="77" t="s">
        <v>52</v>
      </c>
      <c r="C40" s="78" t="s">
        <v>59</v>
      </c>
      <c r="D40" s="46">
        <v>112</v>
      </c>
      <c r="E40" s="46">
        <v>113</v>
      </c>
      <c r="F40" s="46">
        <v>94</v>
      </c>
      <c r="G40" s="46">
        <v>76</v>
      </c>
      <c r="H40" s="46">
        <v>43</v>
      </c>
      <c r="I40" s="47">
        <v>53</v>
      </c>
      <c r="J40" s="47">
        <v>50</v>
      </c>
      <c r="K40" s="48">
        <v>49.988938053097357</v>
      </c>
      <c r="L40" s="48">
        <v>43.73</v>
      </c>
      <c r="M40" s="48">
        <v>43.21</v>
      </c>
      <c r="N40" s="48">
        <v>37.799999999999997</v>
      </c>
      <c r="O40" s="48">
        <v>41.17</v>
      </c>
      <c r="P40" s="48">
        <v>31.19</v>
      </c>
      <c r="Q40" s="53">
        <v>40.28</v>
      </c>
      <c r="R40" s="50">
        <f t="shared" si="27"/>
        <v>-6.25893805309736</v>
      </c>
      <c r="S40" s="50">
        <f t="shared" si="25"/>
        <v>-0.51999999999999602</v>
      </c>
      <c r="T40" s="50">
        <f t="shared" si="25"/>
        <v>-5.4100000000000037</v>
      </c>
      <c r="U40" s="50">
        <f t="shared" si="25"/>
        <v>3.3700000000000045</v>
      </c>
      <c r="V40" s="50">
        <f t="shared" si="21"/>
        <v>-9.98</v>
      </c>
      <c r="W40" s="51">
        <f t="shared" si="21"/>
        <v>9.09</v>
      </c>
      <c r="X40" s="52">
        <f t="shared" ref="X40:AC40" si="41">K40-K2</f>
        <v>1.5372300530973604</v>
      </c>
      <c r="Y40" s="52">
        <f t="shared" si="41"/>
        <v>1.0005190000000042</v>
      </c>
      <c r="Z40" s="52">
        <f t="shared" si="41"/>
        <v>2.0482160000000036</v>
      </c>
      <c r="AA40" s="52">
        <f t="shared" si="41"/>
        <v>-2.232011</v>
      </c>
      <c r="AB40" s="52">
        <f t="shared" si="41"/>
        <v>1.4060270000000017</v>
      </c>
      <c r="AC40" s="52">
        <f t="shared" si="41"/>
        <v>-4.5500000000000007</v>
      </c>
      <c r="AD40" s="52"/>
    </row>
    <row r="41" spans="1:30" ht="15.75">
      <c r="A41" s="76" t="s">
        <v>2</v>
      </c>
      <c r="B41" s="77" t="s">
        <v>52</v>
      </c>
      <c r="C41" s="78" t="s">
        <v>60</v>
      </c>
      <c r="D41" s="46">
        <v>89</v>
      </c>
      <c r="E41" s="46">
        <v>76</v>
      </c>
      <c r="F41" s="46">
        <v>78</v>
      </c>
      <c r="G41" s="46">
        <v>84</v>
      </c>
      <c r="H41" s="46">
        <v>82</v>
      </c>
      <c r="I41" s="47">
        <v>91</v>
      </c>
      <c r="J41" s="47">
        <v>97</v>
      </c>
      <c r="K41" s="48">
        <v>74.127777777777766</v>
      </c>
      <c r="L41" s="48">
        <v>70.33</v>
      </c>
      <c r="M41" s="48">
        <v>64.959999999999994</v>
      </c>
      <c r="N41" s="48">
        <v>57.91</v>
      </c>
      <c r="O41" s="48">
        <v>48.52</v>
      </c>
      <c r="P41" s="48">
        <v>38.43</v>
      </c>
      <c r="Q41" s="53">
        <v>54.35</v>
      </c>
      <c r="R41" s="50">
        <f t="shared" si="27"/>
        <v>-3.7977777777777675</v>
      </c>
      <c r="S41" s="50">
        <f t="shared" si="25"/>
        <v>-5.3700000000000045</v>
      </c>
      <c r="T41" s="50">
        <f t="shared" si="25"/>
        <v>-7.0499999999999972</v>
      </c>
      <c r="U41" s="50">
        <f t="shared" si="25"/>
        <v>-9.3899999999999935</v>
      </c>
      <c r="V41" s="50">
        <f t="shared" si="21"/>
        <v>-10.090000000000003</v>
      </c>
      <c r="W41" s="51">
        <f t="shared" si="21"/>
        <v>15.920000000000002</v>
      </c>
      <c r="X41" s="52">
        <f t="shared" ref="X41:AC41" si="42">K41-K2</f>
        <v>25.676069777777769</v>
      </c>
      <c r="Y41" s="52">
        <f t="shared" si="42"/>
        <v>27.600519000000006</v>
      </c>
      <c r="Z41" s="52">
        <f t="shared" si="42"/>
        <v>23.798215999999996</v>
      </c>
      <c r="AA41" s="52">
        <f t="shared" si="42"/>
        <v>17.877988999999999</v>
      </c>
      <c r="AB41" s="52">
        <f t="shared" si="42"/>
        <v>8.7560270000000031</v>
      </c>
      <c r="AC41" s="52">
        <f t="shared" si="42"/>
        <v>2.6899999999999977</v>
      </c>
      <c r="AD41" s="52"/>
    </row>
    <row r="42" spans="1:30" ht="15.75">
      <c r="A42" s="76" t="s">
        <v>2</v>
      </c>
      <c r="B42" s="77" t="s">
        <v>52</v>
      </c>
      <c r="C42" s="78" t="s">
        <v>61</v>
      </c>
      <c r="D42" s="46"/>
      <c r="E42" s="46"/>
      <c r="F42" s="46"/>
      <c r="G42" s="46"/>
      <c r="H42" s="46"/>
      <c r="I42" s="47">
        <v>42</v>
      </c>
      <c r="J42" s="47">
        <v>46</v>
      </c>
      <c r="K42" s="48"/>
      <c r="L42" s="48"/>
      <c r="M42" s="48"/>
      <c r="N42" s="48"/>
      <c r="O42" s="48"/>
      <c r="P42" s="48">
        <v>34.97</v>
      </c>
      <c r="Q42" s="53">
        <v>53.11</v>
      </c>
      <c r="R42" s="50"/>
      <c r="S42" s="50"/>
      <c r="T42" s="50"/>
      <c r="U42" s="50"/>
      <c r="V42" s="50"/>
      <c r="W42" s="51">
        <f t="shared" si="21"/>
        <v>18.14</v>
      </c>
      <c r="X42" s="52"/>
      <c r="Y42" s="52"/>
      <c r="Z42" s="52"/>
      <c r="AA42" s="52"/>
      <c r="AB42" s="52"/>
      <c r="AC42" s="52">
        <f>P42-P2</f>
        <v>-0.77000000000000313</v>
      </c>
      <c r="AD42" s="52"/>
    </row>
    <row r="43" spans="1:30" ht="15.75">
      <c r="A43" s="76" t="s">
        <v>2</v>
      </c>
      <c r="B43" s="77" t="s">
        <v>52</v>
      </c>
      <c r="C43" s="84" t="s">
        <v>62</v>
      </c>
      <c r="D43" s="46">
        <v>12</v>
      </c>
      <c r="E43" s="46">
        <v>21</v>
      </c>
      <c r="F43" s="46"/>
      <c r="G43" s="46"/>
      <c r="H43" s="46"/>
      <c r="I43" s="47"/>
      <c r="J43" s="47"/>
      <c r="K43" s="48">
        <v>28.729166666666664</v>
      </c>
      <c r="L43" s="48">
        <v>26.08</v>
      </c>
      <c r="M43" s="48"/>
      <c r="N43" s="48"/>
      <c r="O43" s="48"/>
      <c r="P43" s="48" t="s">
        <v>63</v>
      </c>
      <c r="Q43" s="82"/>
      <c r="R43" s="50">
        <f t="shared" si="27"/>
        <v>-2.649166666666666</v>
      </c>
      <c r="S43" s="50">
        <f t="shared" si="27"/>
        <v>-26.08</v>
      </c>
      <c r="T43" s="50"/>
      <c r="U43" s="50"/>
      <c r="V43" s="50"/>
      <c r="W43" s="51"/>
      <c r="X43" s="52">
        <f>K43-K2</f>
        <v>-19.722541333333332</v>
      </c>
      <c r="Y43" s="52">
        <f>L43-L2</f>
        <v>-16.649480999999994</v>
      </c>
      <c r="Z43" s="52"/>
      <c r="AA43" s="52"/>
      <c r="AB43" s="52"/>
      <c r="AC43" s="52"/>
      <c r="AD43" s="52"/>
    </row>
    <row r="44" spans="1:30" ht="15.75">
      <c r="A44" s="76" t="s">
        <v>2</v>
      </c>
      <c r="B44" s="77" t="s">
        <v>52</v>
      </c>
      <c r="C44" s="84" t="s">
        <v>64</v>
      </c>
      <c r="D44" s="46"/>
      <c r="E44" s="46"/>
      <c r="F44" s="46"/>
      <c r="G44" s="46"/>
      <c r="H44" s="46"/>
      <c r="I44" s="47"/>
      <c r="J44" s="47"/>
      <c r="K44" s="48">
        <v>7.45</v>
      </c>
      <c r="L44" s="48">
        <v>4.375</v>
      </c>
      <c r="M44" s="48"/>
      <c r="N44" s="48"/>
      <c r="O44" s="48"/>
      <c r="P44" s="48" t="s">
        <v>63</v>
      </c>
      <c r="Q44" s="82"/>
      <c r="R44" s="50">
        <f t="shared" ref="R44:U45" si="43">L44-K44</f>
        <v>-3.0750000000000002</v>
      </c>
      <c r="S44" s="50">
        <f t="shared" si="43"/>
        <v>-4.375</v>
      </c>
      <c r="T44" s="50"/>
      <c r="U44" s="50"/>
      <c r="V44" s="50"/>
      <c r="W44" s="51"/>
      <c r="X44" s="52">
        <f>K44-K2</f>
        <v>-41.001707999999994</v>
      </c>
      <c r="Y44" s="52">
        <f>L44-L2</f>
        <v>-38.354480999999993</v>
      </c>
      <c r="Z44" s="52"/>
      <c r="AA44" s="52"/>
      <c r="AB44" s="52"/>
      <c r="AC44" s="52"/>
      <c r="AD44" s="52"/>
    </row>
    <row r="45" spans="1:30" ht="18.75">
      <c r="A45" s="58" t="s">
        <v>65</v>
      </c>
      <c r="B45" s="59"/>
      <c r="C45" s="60"/>
      <c r="D45" s="61">
        <f t="shared" ref="D45:J45" si="44">SUM(D34:D44)</f>
        <v>519</v>
      </c>
      <c r="E45" s="61">
        <f t="shared" si="44"/>
        <v>545</v>
      </c>
      <c r="F45" s="61">
        <f t="shared" si="44"/>
        <v>520</v>
      </c>
      <c r="G45" s="61">
        <f t="shared" si="44"/>
        <v>468</v>
      </c>
      <c r="H45" s="61">
        <f t="shared" si="44"/>
        <v>584</v>
      </c>
      <c r="I45" s="62">
        <f t="shared" si="44"/>
        <v>640</v>
      </c>
      <c r="J45" s="62">
        <f t="shared" si="44"/>
        <v>604</v>
      </c>
      <c r="K45" s="63">
        <f>(D34*K34+D35*K35+D36*K36+D37*K37+D38*K38+D39*K39+D40*K40+D41*K41+D43*K43)/D45</f>
        <v>49.419135498139582</v>
      </c>
      <c r="L45" s="63">
        <f>(E34*L34+E35*L35+E36*L36+E37*L37+E38*L38+E39*L39+E40*L40+E41*L41+E43*L43)/E45</f>
        <v>45.310128440366981</v>
      </c>
      <c r="M45" s="63">
        <f>(F34*M34+F35*M35+F36*M36+F37*M37+F38*M38+F39*M39+F40*M40+F41*M41+F43*M43)/F45</f>
        <v>44.31626923076923</v>
      </c>
      <c r="N45" s="63">
        <f>(G34*N34+G35*N35+G36*N36+G37*N37+G38*N38+G39*N39+G40*N40+G41*N41+G43*N43)/G45</f>
        <v>41.950598290598286</v>
      </c>
      <c r="O45" s="63">
        <f>(H34*O34+H35*O35+H36*O36+H37*O37+H38*O38+H39*O39+H40*O40+H41*O41+H43*O43)/H45</f>
        <v>46.31967465753425</v>
      </c>
      <c r="P45" s="63">
        <f>(I34*P34+I35*P35+I36*P36+I37*P37+I38*P38+I39*P39+I40*P40+I41*P41+I42*P42)/I45</f>
        <v>38.139859375</v>
      </c>
      <c r="Q45" s="64">
        <f>(J34*Q34+J35*Q35+J36*Q36+J37*Q37+J38*Q38+J39*Q39+J40*Q40+J41*Q41+J42*Q42)/J45</f>
        <v>45.677599337748354</v>
      </c>
      <c r="R45" s="63">
        <f t="shared" si="43"/>
        <v>-4.109007057772601</v>
      </c>
      <c r="S45" s="63">
        <f t="shared" si="43"/>
        <v>-0.9938592095977512</v>
      </c>
      <c r="T45" s="63">
        <f t="shared" si="43"/>
        <v>-2.3656709401709435</v>
      </c>
      <c r="U45" s="63">
        <f t="shared" si="43"/>
        <v>4.369076366935964</v>
      </c>
      <c r="V45" s="63">
        <f t="shared" si="21"/>
        <v>-8.1798152825342498</v>
      </c>
      <c r="W45" s="51">
        <f t="shared" si="21"/>
        <v>7.5377399627483541</v>
      </c>
      <c r="X45" s="52">
        <f t="shared" ref="X45:AC45" si="45">K45-K2</f>
        <v>0.9674274981395854</v>
      </c>
      <c r="Y45" s="52">
        <f t="shared" si="45"/>
        <v>2.5806474403669881</v>
      </c>
      <c r="Z45" s="52">
        <f t="shared" si="45"/>
        <v>3.1544852307692324</v>
      </c>
      <c r="AA45" s="52">
        <f t="shared" si="45"/>
        <v>1.918587290598289</v>
      </c>
      <c r="AB45" s="52">
        <f t="shared" si="45"/>
        <v>6.5557016575342502</v>
      </c>
      <c r="AC45" s="52">
        <f t="shared" si="45"/>
        <v>2.3998593749999984</v>
      </c>
      <c r="AD45" s="52"/>
    </row>
    <row r="46" spans="1:30" ht="15.75">
      <c r="A46" s="76" t="s">
        <v>2</v>
      </c>
      <c r="B46" s="77" t="s">
        <v>66</v>
      </c>
      <c r="C46" s="78" t="s">
        <v>67</v>
      </c>
      <c r="D46" s="46"/>
      <c r="E46" s="46"/>
      <c r="F46" s="46"/>
      <c r="G46" s="46"/>
      <c r="H46" s="46">
        <v>43</v>
      </c>
      <c r="I46" s="47">
        <v>34</v>
      </c>
      <c r="J46" s="47">
        <v>32</v>
      </c>
      <c r="K46" s="48"/>
      <c r="L46" s="48"/>
      <c r="M46" s="48"/>
      <c r="N46" s="48"/>
      <c r="O46" s="48">
        <v>64.11</v>
      </c>
      <c r="P46" s="48">
        <v>53.38</v>
      </c>
      <c r="Q46" s="67">
        <v>53.98</v>
      </c>
      <c r="R46" s="50"/>
      <c r="S46" s="50"/>
      <c r="T46" s="50"/>
      <c r="U46" s="50"/>
      <c r="V46" s="50">
        <f t="shared" si="21"/>
        <v>-10.729999999999997</v>
      </c>
      <c r="W46" s="51">
        <f t="shared" si="21"/>
        <v>0.59999999999999432</v>
      </c>
      <c r="X46" s="52"/>
      <c r="Y46" s="52"/>
      <c r="Z46" s="52"/>
      <c r="AA46" s="52"/>
      <c r="AB46" s="52">
        <f>O46-O2</f>
        <v>24.346026999999999</v>
      </c>
      <c r="AC46" s="52">
        <f>P46-P2</f>
        <v>17.64</v>
      </c>
      <c r="AD46" s="52"/>
    </row>
    <row r="47" spans="1:30" ht="15.75">
      <c r="A47" s="76" t="s">
        <v>2</v>
      </c>
      <c r="B47" s="77" t="s">
        <v>66</v>
      </c>
      <c r="C47" s="78" t="s">
        <v>68</v>
      </c>
      <c r="D47" s="46">
        <v>38</v>
      </c>
      <c r="E47" s="46">
        <v>47</v>
      </c>
      <c r="F47" s="46">
        <v>43</v>
      </c>
      <c r="G47" s="46">
        <v>48</v>
      </c>
      <c r="H47" s="46">
        <v>38</v>
      </c>
      <c r="I47" s="47">
        <v>49</v>
      </c>
      <c r="J47" s="47">
        <v>29</v>
      </c>
      <c r="K47" s="48">
        <v>38.368421052631575</v>
      </c>
      <c r="L47" s="48">
        <v>30.89</v>
      </c>
      <c r="M47" s="48">
        <v>25.48</v>
      </c>
      <c r="N47" s="48">
        <v>26.91</v>
      </c>
      <c r="O47" s="48">
        <v>23.27</v>
      </c>
      <c r="P47" s="48">
        <v>18.37</v>
      </c>
      <c r="Q47" s="67">
        <v>25.12</v>
      </c>
      <c r="R47" s="50">
        <f t="shared" ref="R47:U51" si="46">L47-K47</f>
        <v>-7.4784210526315746</v>
      </c>
      <c r="S47" s="50">
        <f t="shared" si="46"/>
        <v>-5.41</v>
      </c>
      <c r="T47" s="50">
        <f t="shared" si="46"/>
        <v>1.4299999999999997</v>
      </c>
      <c r="U47" s="50">
        <f t="shared" si="46"/>
        <v>-3.6400000000000006</v>
      </c>
      <c r="V47" s="50">
        <f t="shared" si="21"/>
        <v>-4.8999999999999986</v>
      </c>
      <c r="W47" s="51">
        <f t="shared" si="21"/>
        <v>6.75</v>
      </c>
      <c r="X47" s="52">
        <f t="shared" ref="X47:AC47" si="47">K47-K2</f>
        <v>-10.083286947368421</v>
      </c>
      <c r="Y47" s="52">
        <f t="shared" si="47"/>
        <v>-11.839480999999992</v>
      </c>
      <c r="Z47" s="52">
        <f t="shared" si="47"/>
        <v>-15.681783999999997</v>
      </c>
      <c r="AA47" s="52">
        <f t="shared" si="47"/>
        <v>-13.122010999999997</v>
      </c>
      <c r="AB47" s="52">
        <f t="shared" si="47"/>
        <v>-16.493973</v>
      </c>
      <c r="AC47" s="52">
        <f t="shared" si="47"/>
        <v>-17.37</v>
      </c>
      <c r="AD47" s="52"/>
    </row>
    <row r="48" spans="1:30" ht="15.75">
      <c r="A48" s="76" t="s">
        <v>2</v>
      </c>
      <c r="B48" s="77" t="s">
        <v>66</v>
      </c>
      <c r="C48" s="78" t="s">
        <v>69</v>
      </c>
      <c r="D48" s="46">
        <v>5</v>
      </c>
      <c r="E48" s="46">
        <v>10</v>
      </c>
      <c r="F48" s="46">
        <v>11</v>
      </c>
      <c r="G48" s="46">
        <v>8</v>
      </c>
      <c r="H48" s="46">
        <v>13</v>
      </c>
      <c r="I48" s="47">
        <v>21</v>
      </c>
      <c r="J48" s="47">
        <v>17</v>
      </c>
      <c r="K48" s="48">
        <v>22.8</v>
      </c>
      <c r="L48" s="48">
        <v>22.32</v>
      </c>
      <c r="M48" s="48">
        <v>12.61</v>
      </c>
      <c r="N48" s="48">
        <v>12.69</v>
      </c>
      <c r="O48" s="48">
        <v>30.4</v>
      </c>
      <c r="P48" s="48">
        <v>21.99</v>
      </c>
      <c r="Q48" s="67">
        <v>24.44</v>
      </c>
      <c r="R48" s="50">
        <f t="shared" si="46"/>
        <v>-0.48000000000000043</v>
      </c>
      <c r="S48" s="50">
        <f t="shared" si="46"/>
        <v>-9.7100000000000009</v>
      </c>
      <c r="T48" s="50">
        <f t="shared" si="46"/>
        <v>8.0000000000000071E-2</v>
      </c>
      <c r="U48" s="50">
        <f t="shared" si="46"/>
        <v>17.71</v>
      </c>
      <c r="V48" s="50">
        <f t="shared" si="21"/>
        <v>-8.41</v>
      </c>
      <c r="W48" s="51">
        <f t="shared" si="21"/>
        <v>2.4500000000000028</v>
      </c>
      <c r="X48" s="52">
        <f t="shared" ref="X48:AC48" si="48">K48-K2</f>
        <v>-25.651707999999996</v>
      </c>
      <c r="Y48" s="52">
        <f t="shared" si="48"/>
        <v>-20.409480999999992</v>
      </c>
      <c r="Z48" s="52">
        <f t="shared" si="48"/>
        <v>-28.551783999999998</v>
      </c>
      <c r="AA48" s="52">
        <f t="shared" si="48"/>
        <v>-27.342010999999999</v>
      </c>
      <c r="AB48" s="52">
        <f t="shared" si="48"/>
        <v>-9.3639730000000014</v>
      </c>
      <c r="AC48" s="52">
        <f t="shared" si="48"/>
        <v>-13.750000000000004</v>
      </c>
      <c r="AD48" s="52"/>
    </row>
    <row r="49" spans="1:30" ht="18.75">
      <c r="A49" s="58" t="s">
        <v>70</v>
      </c>
      <c r="B49" s="59"/>
      <c r="C49" s="60"/>
      <c r="D49" s="69">
        <f>SUM(D46:D48)</f>
        <v>43</v>
      </c>
      <c r="E49" s="69">
        <f t="shared" ref="E49:J49" si="49">SUM(E46:E48)</f>
        <v>57</v>
      </c>
      <c r="F49" s="69">
        <f t="shared" si="49"/>
        <v>54</v>
      </c>
      <c r="G49" s="69">
        <f t="shared" si="49"/>
        <v>56</v>
      </c>
      <c r="H49" s="69">
        <f t="shared" si="49"/>
        <v>94</v>
      </c>
      <c r="I49" s="62">
        <f t="shared" si="49"/>
        <v>104</v>
      </c>
      <c r="J49" s="62">
        <f t="shared" si="49"/>
        <v>78</v>
      </c>
      <c r="K49" s="63">
        <f t="shared" ref="K49:Q49" si="50">(D46*K46+D47*K47+D48*K48)/D49</f>
        <v>36.558139534883715</v>
      </c>
      <c r="L49" s="63">
        <f t="shared" si="50"/>
        <v>29.386491228070174</v>
      </c>
      <c r="M49" s="63">
        <f t="shared" si="50"/>
        <v>22.858333333333334</v>
      </c>
      <c r="N49" s="63">
        <f t="shared" si="50"/>
        <v>24.87857142857143</v>
      </c>
      <c r="O49" s="63">
        <f t="shared" si="50"/>
        <v>42.938191489361699</v>
      </c>
      <c r="P49" s="63">
        <f t="shared" si="50"/>
        <v>30.546538461538464</v>
      </c>
      <c r="Q49" s="64">
        <f t="shared" si="50"/>
        <v>36.811794871794874</v>
      </c>
      <c r="R49" s="63">
        <f t="shared" si="46"/>
        <v>-7.171648306813541</v>
      </c>
      <c r="S49" s="63">
        <f t="shared" si="46"/>
        <v>-6.5281578947368395</v>
      </c>
      <c r="T49" s="63">
        <f t="shared" si="46"/>
        <v>2.0202380952380956</v>
      </c>
      <c r="U49" s="63">
        <f t="shared" si="46"/>
        <v>18.059620060790269</v>
      </c>
      <c r="V49" s="63">
        <f t="shared" si="21"/>
        <v>-12.391653027823235</v>
      </c>
      <c r="W49" s="51">
        <f t="shared" si="21"/>
        <v>6.2652564102564092</v>
      </c>
      <c r="X49" s="52">
        <f t="shared" ref="X49:AC49" si="51">K49-K2</f>
        <v>-11.893568465116282</v>
      </c>
      <c r="Y49" s="52">
        <f t="shared" si="51"/>
        <v>-13.342989771929819</v>
      </c>
      <c r="Z49" s="52">
        <f t="shared" si="51"/>
        <v>-18.303450666666663</v>
      </c>
      <c r="AA49" s="52">
        <f t="shared" si="51"/>
        <v>-15.153439571428567</v>
      </c>
      <c r="AB49" s="52">
        <f t="shared" si="51"/>
        <v>3.1742184893616994</v>
      </c>
      <c r="AC49" s="52">
        <f t="shared" si="51"/>
        <v>-5.1934615384615377</v>
      </c>
      <c r="AD49" s="52"/>
    </row>
    <row r="50" spans="1:30" ht="15.75">
      <c r="A50" s="76" t="s">
        <v>2</v>
      </c>
      <c r="B50" s="77"/>
      <c r="C50" s="85" t="s">
        <v>71</v>
      </c>
      <c r="D50" s="46">
        <v>64</v>
      </c>
      <c r="E50" s="46">
        <v>122</v>
      </c>
      <c r="F50" s="46">
        <v>127</v>
      </c>
      <c r="G50" s="46">
        <v>215</v>
      </c>
      <c r="H50" s="46">
        <v>262</v>
      </c>
      <c r="I50" s="47"/>
      <c r="J50" s="47"/>
      <c r="K50" s="48">
        <v>42.94711538461538</v>
      </c>
      <c r="L50" s="48">
        <v>33.74</v>
      </c>
      <c r="M50" s="48">
        <v>28.25</v>
      </c>
      <c r="N50" s="48">
        <v>31.69</v>
      </c>
      <c r="O50" s="48">
        <v>37.46</v>
      </c>
      <c r="P50" s="48"/>
      <c r="Q50" s="70"/>
      <c r="R50" s="50">
        <f t="shared" si="46"/>
        <v>-9.2071153846153777</v>
      </c>
      <c r="S50" s="50">
        <f t="shared" si="46"/>
        <v>-5.490000000000002</v>
      </c>
      <c r="T50" s="50">
        <f t="shared" si="46"/>
        <v>3.4400000000000013</v>
      </c>
      <c r="U50" s="50">
        <f t="shared" si="46"/>
        <v>5.77</v>
      </c>
      <c r="V50" s="50"/>
      <c r="W50" s="51"/>
      <c r="X50" s="52">
        <f>K50-K2</f>
        <v>-5.5045926153846167</v>
      </c>
      <c r="Y50" s="52">
        <f>L50-L2</f>
        <v>-8.9894809999999907</v>
      </c>
      <c r="Z50" s="52">
        <f>M50-M2</f>
        <v>-12.911783999999997</v>
      </c>
      <c r="AA50" s="52">
        <f>N50-N2</f>
        <v>-8.3420109999999958</v>
      </c>
      <c r="AB50" s="52">
        <f>O50-O2</f>
        <v>-2.3039729999999992</v>
      </c>
      <c r="AC50" s="52"/>
      <c r="AD50" s="52"/>
    </row>
    <row r="51" spans="1:30" ht="15.75">
      <c r="A51" s="76" t="s">
        <v>2</v>
      </c>
      <c r="B51" s="77"/>
      <c r="C51" s="85" t="s">
        <v>72</v>
      </c>
      <c r="D51" s="46"/>
      <c r="E51" s="46">
        <v>59</v>
      </c>
      <c r="F51" s="46">
        <v>69</v>
      </c>
      <c r="G51" s="46">
        <v>76</v>
      </c>
      <c r="H51" s="46">
        <v>73</v>
      </c>
      <c r="I51" s="47"/>
      <c r="J51" s="47"/>
      <c r="K51" s="48"/>
      <c r="L51" s="48">
        <v>26.17</v>
      </c>
      <c r="M51" s="48">
        <v>21.91</v>
      </c>
      <c r="N51" s="48">
        <v>20.25</v>
      </c>
      <c r="O51" s="48">
        <v>22.21</v>
      </c>
      <c r="P51" s="48"/>
      <c r="Q51" s="70"/>
      <c r="R51" s="50"/>
      <c r="S51" s="50">
        <f t="shared" si="46"/>
        <v>-4.2600000000000016</v>
      </c>
      <c r="T51" s="50">
        <v>-1.9674812030075195</v>
      </c>
      <c r="U51" s="50">
        <f t="shared" si="46"/>
        <v>1.9600000000000009</v>
      </c>
      <c r="V51" s="50"/>
      <c r="W51" s="51"/>
      <c r="X51" s="52"/>
      <c r="Y51" s="52">
        <f>L51-L2</f>
        <v>-16.559480999999991</v>
      </c>
      <c r="Z51" s="52">
        <f>M51-M2</f>
        <v>-19.251783999999997</v>
      </c>
      <c r="AA51" s="52">
        <f>N51-N2</f>
        <v>-19.782010999999997</v>
      </c>
      <c r="AB51" s="52">
        <f>O51-O2</f>
        <v>-17.553972999999999</v>
      </c>
      <c r="AC51" s="52"/>
      <c r="AD51" s="52"/>
    </row>
    <row r="52" spans="1:30" ht="15.75">
      <c r="A52" s="76" t="s">
        <v>2</v>
      </c>
      <c r="B52" s="77" t="s">
        <v>73</v>
      </c>
      <c r="C52" s="78" t="s">
        <v>74</v>
      </c>
      <c r="D52" s="46">
        <v>207</v>
      </c>
      <c r="E52" s="46">
        <v>168</v>
      </c>
      <c r="F52" s="46">
        <v>195</v>
      </c>
      <c r="G52" s="46">
        <v>167</v>
      </c>
      <c r="H52" s="46">
        <v>139</v>
      </c>
      <c r="I52" s="47">
        <v>102</v>
      </c>
      <c r="J52" s="47">
        <v>102</v>
      </c>
      <c r="K52" s="48">
        <v>47.681159420289852</v>
      </c>
      <c r="L52" s="48">
        <v>41.32</v>
      </c>
      <c r="M52" s="48">
        <v>35.07</v>
      </c>
      <c r="N52" s="48">
        <v>44.961916167664675</v>
      </c>
      <c r="O52" s="48">
        <v>45</v>
      </c>
      <c r="P52" s="48">
        <v>39.520000000000003</v>
      </c>
      <c r="Q52" s="53">
        <v>47.41</v>
      </c>
      <c r="R52" s="50">
        <f t="shared" ref="R52:U60" si="52">L52-K52</f>
        <v>-6.3611594202898516</v>
      </c>
      <c r="S52" s="50">
        <f t="shared" si="52"/>
        <v>-6.25</v>
      </c>
      <c r="T52" s="50">
        <f t="shared" si="52"/>
        <v>9.8919161676646752</v>
      </c>
      <c r="U52" s="50">
        <f t="shared" si="52"/>
        <v>3.808383233532453E-2</v>
      </c>
      <c r="V52" s="50">
        <f t="shared" si="21"/>
        <v>-5.4799999999999969</v>
      </c>
      <c r="W52" s="51">
        <f t="shared" si="21"/>
        <v>7.8899999999999935</v>
      </c>
      <c r="X52" s="52">
        <f t="shared" ref="X52:AC52" si="53">K52-K2</f>
        <v>-0.77054857971014457</v>
      </c>
      <c r="Y52" s="52">
        <f t="shared" si="53"/>
        <v>-1.4094809999999924</v>
      </c>
      <c r="Z52" s="52">
        <f t="shared" si="53"/>
        <v>-6.091783999999997</v>
      </c>
      <c r="AA52" s="52">
        <f t="shared" si="53"/>
        <v>4.9299051676646783</v>
      </c>
      <c r="AB52" s="52">
        <f t="shared" si="53"/>
        <v>5.236027</v>
      </c>
      <c r="AC52" s="52">
        <f t="shared" si="53"/>
        <v>3.7800000000000011</v>
      </c>
      <c r="AD52" s="52"/>
    </row>
    <row r="53" spans="1:30" ht="15.75">
      <c r="A53" s="76" t="s">
        <v>2</v>
      </c>
      <c r="B53" s="77" t="s">
        <v>73</v>
      </c>
      <c r="C53" s="78" t="s">
        <v>75</v>
      </c>
      <c r="D53" s="46">
        <v>400</v>
      </c>
      <c r="E53" s="46">
        <v>400</v>
      </c>
      <c r="F53" s="46">
        <v>427</v>
      </c>
      <c r="G53" s="46">
        <v>275</v>
      </c>
      <c r="H53" s="46">
        <v>292</v>
      </c>
      <c r="I53" s="47">
        <v>279</v>
      </c>
      <c r="J53" s="47">
        <v>272</v>
      </c>
      <c r="K53" s="48">
        <v>24.17523620401338</v>
      </c>
      <c r="L53" s="48">
        <v>21.309000000000001</v>
      </c>
      <c r="M53" s="48">
        <v>17.53854800936768</v>
      </c>
      <c r="N53" s="48">
        <v>16.823454545454549</v>
      </c>
      <c r="O53" s="48">
        <v>17.442534246575342</v>
      </c>
      <c r="P53" s="48">
        <v>18</v>
      </c>
      <c r="Q53" s="67">
        <v>20.100000000000001</v>
      </c>
      <c r="R53" s="50">
        <f t="shared" si="52"/>
        <v>-2.8662362040133793</v>
      </c>
      <c r="S53" s="50">
        <f t="shared" si="52"/>
        <v>-3.7704519906323206</v>
      </c>
      <c r="T53" s="50">
        <f t="shared" si="52"/>
        <v>-0.71509346391313144</v>
      </c>
      <c r="U53" s="50">
        <f t="shared" si="52"/>
        <v>0.61907970112079269</v>
      </c>
      <c r="V53" s="50">
        <f t="shared" si="21"/>
        <v>0.55746575342465832</v>
      </c>
      <c r="W53" s="51">
        <f t="shared" si="21"/>
        <v>2.1000000000000014</v>
      </c>
      <c r="X53" s="52">
        <f t="shared" ref="X53:AC53" si="54">K53-K2</f>
        <v>-24.276471795986616</v>
      </c>
      <c r="Y53" s="52">
        <f t="shared" si="54"/>
        <v>-21.420480999999992</v>
      </c>
      <c r="Z53" s="52">
        <f t="shared" si="54"/>
        <v>-23.623235990632317</v>
      </c>
      <c r="AA53" s="52">
        <f t="shared" si="54"/>
        <v>-23.208556454545448</v>
      </c>
      <c r="AB53" s="52">
        <f t="shared" si="54"/>
        <v>-22.321438753424658</v>
      </c>
      <c r="AC53" s="52">
        <f t="shared" si="54"/>
        <v>-17.740000000000002</v>
      </c>
      <c r="AD53" s="52"/>
    </row>
    <row r="54" spans="1:30" ht="15.75">
      <c r="A54" s="76" t="s">
        <v>2</v>
      </c>
      <c r="B54" s="77" t="s">
        <v>73</v>
      </c>
      <c r="C54" s="78" t="s">
        <v>76</v>
      </c>
      <c r="D54" s="46">
        <v>39</v>
      </c>
      <c r="E54" s="46">
        <v>46</v>
      </c>
      <c r="F54" s="46">
        <v>45</v>
      </c>
      <c r="G54" s="46">
        <v>48</v>
      </c>
      <c r="H54" s="46">
        <v>39</v>
      </c>
      <c r="I54" s="47">
        <v>44</v>
      </c>
      <c r="J54" s="47">
        <v>40</v>
      </c>
      <c r="K54" s="48">
        <v>43.243589743589737</v>
      </c>
      <c r="L54" s="48">
        <v>40.24</v>
      </c>
      <c r="M54" s="48">
        <v>38.36</v>
      </c>
      <c r="N54" s="48">
        <v>31.34</v>
      </c>
      <c r="O54" s="48">
        <v>33.020000000000003</v>
      </c>
      <c r="P54" s="48">
        <v>28.32</v>
      </c>
      <c r="Q54" s="67">
        <v>29.27</v>
      </c>
      <c r="R54" s="50">
        <f t="shared" si="52"/>
        <v>-3.0035897435897354</v>
      </c>
      <c r="S54" s="50">
        <f t="shared" si="52"/>
        <v>-1.8800000000000026</v>
      </c>
      <c r="T54" s="50">
        <f t="shared" si="52"/>
        <v>-7.02</v>
      </c>
      <c r="U54" s="50">
        <f t="shared" si="52"/>
        <v>1.6800000000000033</v>
      </c>
      <c r="V54" s="50">
        <f t="shared" si="21"/>
        <v>-4.7000000000000028</v>
      </c>
      <c r="W54" s="51">
        <f t="shared" si="21"/>
        <v>0.94999999999999929</v>
      </c>
      <c r="X54" s="52">
        <f t="shared" ref="X54:AC54" si="55">K54-K2</f>
        <v>-5.2081182564102591</v>
      </c>
      <c r="Y54" s="52">
        <f t="shared" si="55"/>
        <v>-2.4894809999999907</v>
      </c>
      <c r="Z54" s="52">
        <f t="shared" si="55"/>
        <v>-2.8017839999999978</v>
      </c>
      <c r="AA54" s="52">
        <f t="shared" si="55"/>
        <v>-8.6920109999999973</v>
      </c>
      <c r="AB54" s="52">
        <f t="shared" si="55"/>
        <v>-6.7439729999999969</v>
      </c>
      <c r="AC54" s="52">
        <f t="shared" si="55"/>
        <v>-7.4200000000000017</v>
      </c>
      <c r="AD54" s="52"/>
    </row>
    <row r="55" spans="1:30" ht="15.75">
      <c r="A55" s="76" t="s">
        <v>2</v>
      </c>
      <c r="B55" s="77" t="s">
        <v>73</v>
      </c>
      <c r="C55" s="78" t="s">
        <v>77</v>
      </c>
      <c r="D55" s="46"/>
      <c r="E55" s="46">
        <v>96</v>
      </c>
      <c r="F55" s="46">
        <v>70</v>
      </c>
      <c r="G55" s="46">
        <v>89</v>
      </c>
      <c r="H55" s="46">
        <v>130</v>
      </c>
      <c r="I55" s="47">
        <v>128</v>
      </c>
      <c r="J55" s="47">
        <v>117</v>
      </c>
      <c r="K55" s="48"/>
      <c r="L55" s="48">
        <v>40.770000000000003</v>
      </c>
      <c r="M55" s="48">
        <v>45.02</v>
      </c>
      <c r="N55" s="48">
        <v>44.29</v>
      </c>
      <c r="O55" s="48">
        <v>40.06</v>
      </c>
      <c r="P55" s="48">
        <v>32.92</v>
      </c>
      <c r="Q55" s="53">
        <v>52.12</v>
      </c>
      <c r="R55" s="50"/>
      <c r="S55" s="50">
        <f t="shared" si="52"/>
        <v>4.25</v>
      </c>
      <c r="T55" s="50">
        <f t="shared" si="52"/>
        <v>-0.73000000000000398</v>
      </c>
      <c r="U55" s="50">
        <f t="shared" si="52"/>
        <v>-4.2299999999999969</v>
      </c>
      <c r="V55" s="50">
        <f t="shared" si="21"/>
        <v>-7.1400000000000006</v>
      </c>
      <c r="W55" s="51">
        <f t="shared" si="21"/>
        <v>19.199999999999996</v>
      </c>
      <c r="X55" s="52"/>
      <c r="Y55" s="52">
        <f>L55-L2</f>
        <v>-1.9594809999999896</v>
      </c>
      <c r="Z55" s="52">
        <f>M55-M2</f>
        <v>3.8582160000000059</v>
      </c>
      <c r="AA55" s="52">
        <f>N55-N2</f>
        <v>4.257989000000002</v>
      </c>
      <c r="AB55" s="52">
        <f>O55-O2</f>
        <v>0.29602700000000226</v>
      </c>
      <c r="AC55" s="52">
        <f>P55-P2</f>
        <v>-2.8200000000000003</v>
      </c>
      <c r="AD55" s="52"/>
    </row>
    <row r="56" spans="1:30" ht="15.75">
      <c r="A56" s="76" t="s">
        <v>2</v>
      </c>
      <c r="B56" s="77" t="s">
        <v>73</v>
      </c>
      <c r="C56" s="78" t="s">
        <v>78</v>
      </c>
      <c r="D56" s="46">
        <v>87</v>
      </c>
      <c r="E56" s="46">
        <v>132</v>
      </c>
      <c r="F56" s="46">
        <v>147</v>
      </c>
      <c r="G56" s="46">
        <v>130</v>
      </c>
      <c r="H56" s="46">
        <v>83</v>
      </c>
      <c r="I56" s="47">
        <v>132</v>
      </c>
      <c r="J56" s="47">
        <v>89</v>
      </c>
      <c r="K56" s="48">
        <v>93.074712643678168</v>
      </c>
      <c r="L56" s="48">
        <v>82.15</v>
      </c>
      <c r="M56" s="48">
        <v>78.73</v>
      </c>
      <c r="N56" s="48">
        <v>74.23</v>
      </c>
      <c r="O56" s="48">
        <v>69.260000000000005</v>
      </c>
      <c r="P56" s="48">
        <v>61.15</v>
      </c>
      <c r="Q56" s="53">
        <v>74.02</v>
      </c>
      <c r="R56" s="50">
        <f t="shared" ref="R56:R60" si="56">L56-K56</f>
        <v>-10.924712643678163</v>
      </c>
      <c r="S56" s="50">
        <f t="shared" si="52"/>
        <v>-3.4200000000000017</v>
      </c>
      <c r="T56" s="50">
        <f t="shared" si="52"/>
        <v>-4.5</v>
      </c>
      <c r="U56" s="50">
        <f t="shared" si="52"/>
        <v>-4.9699999999999989</v>
      </c>
      <c r="V56" s="50">
        <f t="shared" si="21"/>
        <v>-8.1100000000000065</v>
      </c>
      <c r="W56" s="51">
        <f t="shared" si="21"/>
        <v>12.869999999999997</v>
      </c>
      <c r="X56" s="52">
        <f t="shared" ref="X56:AC56" si="57">K56-K2</f>
        <v>44.623004643678172</v>
      </c>
      <c r="Y56" s="52">
        <f t="shared" si="57"/>
        <v>39.420519000000013</v>
      </c>
      <c r="Z56" s="52">
        <f t="shared" si="57"/>
        <v>37.568216000000007</v>
      </c>
      <c r="AA56" s="52">
        <f t="shared" si="57"/>
        <v>34.197989000000007</v>
      </c>
      <c r="AB56" s="52">
        <f t="shared" si="57"/>
        <v>29.496027000000005</v>
      </c>
      <c r="AC56" s="52">
        <f t="shared" si="57"/>
        <v>25.409999999999997</v>
      </c>
      <c r="AD56" s="52"/>
    </row>
    <row r="57" spans="1:30" ht="15.75">
      <c r="A57" s="76" t="s">
        <v>2</v>
      </c>
      <c r="B57" s="77" t="s">
        <v>73</v>
      </c>
      <c r="C57" s="78" t="s">
        <v>79</v>
      </c>
      <c r="D57" s="46">
        <v>94</v>
      </c>
      <c r="E57" s="46">
        <v>66</v>
      </c>
      <c r="F57" s="46">
        <v>89</v>
      </c>
      <c r="G57" s="46">
        <v>110</v>
      </c>
      <c r="H57" s="46">
        <v>100</v>
      </c>
      <c r="I57" s="47">
        <v>139</v>
      </c>
      <c r="J57" s="47">
        <v>114</v>
      </c>
      <c r="K57" s="48">
        <v>37.49</v>
      </c>
      <c r="L57" s="48">
        <v>25.16</v>
      </c>
      <c r="M57" s="48">
        <v>19.329999999999998</v>
      </c>
      <c r="N57" s="48">
        <v>27.17</v>
      </c>
      <c r="O57" s="48">
        <v>24.33</v>
      </c>
      <c r="P57" s="48">
        <v>27.24</v>
      </c>
      <c r="Q57" s="67">
        <v>33.18</v>
      </c>
      <c r="R57" s="50">
        <f t="shared" si="56"/>
        <v>-12.330000000000002</v>
      </c>
      <c r="S57" s="50">
        <f t="shared" si="52"/>
        <v>-5.8300000000000018</v>
      </c>
      <c r="T57" s="50">
        <f t="shared" si="52"/>
        <v>7.8400000000000034</v>
      </c>
      <c r="U57" s="50">
        <f t="shared" si="52"/>
        <v>-2.8400000000000034</v>
      </c>
      <c r="V57" s="50">
        <f t="shared" si="21"/>
        <v>2.91</v>
      </c>
      <c r="W57" s="51">
        <f t="shared" si="21"/>
        <v>5.9400000000000013</v>
      </c>
      <c r="X57" s="52">
        <f t="shared" ref="X57:AC57" si="58">K57-K2</f>
        <v>-10.961707999999994</v>
      </c>
      <c r="Y57" s="52">
        <f t="shared" si="58"/>
        <v>-17.569480999999993</v>
      </c>
      <c r="Z57" s="52">
        <f t="shared" si="58"/>
        <v>-21.831783999999999</v>
      </c>
      <c r="AA57" s="52">
        <f t="shared" si="58"/>
        <v>-12.862010999999995</v>
      </c>
      <c r="AB57" s="52">
        <f t="shared" si="58"/>
        <v>-15.433973000000002</v>
      </c>
      <c r="AC57" s="52">
        <f t="shared" si="58"/>
        <v>-8.5000000000000036</v>
      </c>
      <c r="AD57" s="52"/>
    </row>
    <row r="58" spans="1:30" ht="15.75">
      <c r="A58" s="76" t="s">
        <v>2</v>
      </c>
      <c r="B58" s="77" t="s">
        <v>73</v>
      </c>
      <c r="C58" s="78" t="s">
        <v>80</v>
      </c>
      <c r="D58" s="46">
        <v>104</v>
      </c>
      <c r="E58" s="46">
        <v>113</v>
      </c>
      <c r="F58" s="46">
        <v>108</v>
      </c>
      <c r="G58" s="46">
        <v>110</v>
      </c>
      <c r="H58" s="46">
        <v>99</v>
      </c>
      <c r="I58" s="47">
        <v>120</v>
      </c>
      <c r="J58" s="47">
        <v>120</v>
      </c>
      <c r="K58" s="48">
        <v>111.98798076923079</v>
      </c>
      <c r="L58" s="48">
        <v>106.73</v>
      </c>
      <c r="M58" s="48">
        <v>103.34</v>
      </c>
      <c r="N58" s="48">
        <v>100.93</v>
      </c>
      <c r="O58" s="48">
        <v>93.55</v>
      </c>
      <c r="P58" s="48">
        <v>81.3</v>
      </c>
      <c r="Q58" s="53">
        <v>97.94</v>
      </c>
      <c r="R58" s="50">
        <f t="shared" si="56"/>
        <v>-5.2579807692307838</v>
      </c>
      <c r="S58" s="50">
        <f t="shared" si="52"/>
        <v>-3.3900000000000006</v>
      </c>
      <c r="T58" s="50">
        <f t="shared" si="52"/>
        <v>-2.4099999999999966</v>
      </c>
      <c r="U58" s="50">
        <f t="shared" si="52"/>
        <v>-7.3800000000000097</v>
      </c>
      <c r="V58" s="50">
        <f t="shared" si="21"/>
        <v>-12.25</v>
      </c>
      <c r="W58" s="51">
        <f t="shared" si="21"/>
        <v>16.64</v>
      </c>
      <c r="X58" s="52">
        <f t="shared" ref="X58:AC58" si="59">K58-K2</f>
        <v>63.536272769230791</v>
      </c>
      <c r="Y58" s="52">
        <f t="shared" si="59"/>
        <v>64.000519000000011</v>
      </c>
      <c r="Z58" s="52">
        <f t="shared" si="59"/>
        <v>62.178216000000006</v>
      </c>
      <c r="AA58" s="52">
        <f t="shared" si="59"/>
        <v>60.89798900000001</v>
      </c>
      <c r="AB58" s="52">
        <f t="shared" si="59"/>
        <v>53.786026999999997</v>
      </c>
      <c r="AC58" s="52">
        <f t="shared" si="59"/>
        <v>45.559999999999995</v>
      </c>
      <c r="AD58" s="52"/>
    </row>
    <row r="59" spans="1:30" ht="15.75">
      <c r="A59" s="76" t="s">
        <v>2</v>
      </c>
      <c r="B59" s="77" t="s">
        <v>73</v>
      </c>
      <c r="C59" s="78" t="s">
        <v>81</v>
      </c>
      <c r="D59" s="46">
        <v>81</v>
      </c>
      <c r="E59" s="46">
        <v>81</v>
      </c>
      <c r="F59" s="46">
        <v>77</v>
      </c>
      <c r="G59" s="46">
        <v>116</v>
      </c>
      <c r="H59" s="46">
        <v>86</v>
      </c>
      <c r="I59" s="47">
        <v>70</v>
      </c>
      <c r="J59" s="47">
        <v>53</v>
      </c>
      <c r="K59" s="48">
        <v>49.290123456790127</v>
      </c>
      <c r="L59" s="48">
        <v>42.2</v>
      </c>
      <c r="M59" s="48">
        <v>33.07</v>
      </c>
      <c r="N59" s="48">
        <v>32.33</v>
      </c>
      <c r="O59" s="48">
        <v>30.57</v>
      </c>
      <c r="P59" s="48">
        <v>31.27</v>
      </c>
      <c r="Q59" s="67">
        <v>31.29</v>
      </c>
      <c r="R59" s="50">
        <f t="shared" si="56"/>
        <v>-7.0901234567901241</v>
      </c>
      <c r="S59" s="50">
        <f t="shared" si="52"/>
        <v>-9.1300000000000026</v>
      </c>
      <c r="T59" s="50">
        <f t="shared" si="52"/>
        <v>-0.74000000000000199</v>
      </c>
      <c r="U59" s="50">
        <f t="shared" si="52"/>
        <v>-1.759999999999998</v>
      </c>
      <c r="V59" s="50">
        <f t="shared" si="21"/>
        <v>0.69999999999999929</v>
      </c>
      <c r="W59" s="51">
        <f t="shared" si="21"/>
        <v>1.9999999999999574E-2</v>
      </c>
      <c r="X59" s="52">
        <f t="shared" ref="X59:AC59" si="60">K59-K2</f>
        <v>0.83841545679013052</v>
      </c>
      <c r="Y59" s="52">
        <f t="shared" si="60"/>
        <v>-0.52948099999998988</v>
      </c>
      <c r="Z59" s="52">
        <f t="shared" si="60"/>
        <v>-8.091783999999997</v>
      </c>
      <c r="AA59" s="52">
        <f t="shared" si="60"/>
        <v>-7.7020109999999988</v>
      </c>
      <c r="AB59" s="52">
        <f t="shared" si="60"/>
        <v>-9.1939729999999997</v>
      </c>
      <c r="AC59" s="52">
        <f t="shared" si="60"/>
        <v>-4.4700000000000024</v>
      </c>
      <c r="AD59" s="52"/>
    </row>
    <row r="60" spans="1:30" ht="15.75">
      <c r="A60" s="76" t="s">
        <v>2</v>
      </c>
      <c r="B60" s="77" t="s">
        <v>73</v>
      </c>
      <c r="C60" s="78" t="s">
        <v>82</v>
      </c>
      <c r="D60" s="46">
        <v>145</v>
      </c>
      <c r="E60" s="46">
        <v>139</v>
      </c>
      <c r="F60" s="46">
        <v>134</v>
      </c>
      <c r="G60" s="46">
        <v>115</v>
      </c>
      <c r="H60" s="46">
        <v>99</v>
      </c>
      <c r="I60" s="47">
        <v>95</v>
      </c>
      <c r="J60" s="47">
        <v>111</v>
      </c>
      <c r="K60" s="48">
        <v>30.426105515907423</v>
      </c>
      <c r="L60" s="48">
        <v>31.345251798561151</v>
      </c>
      <c r="M60" s="48">
        <v>29.634328358208954</v>
      </c>
      <c r="N60" s="48">
        <v>25.152521739130435</v>
      </c>
      <c r="O60" s="48">
        <v>28.728282828282829</v>
      </c>
      <c r="P60" s="48">
        <v>24.29</v>
      </c>
      <c r="Q60" s="67">
        <v>30.73</v>
      </c>
      <c r="R60" s="50">
        <f t="shared" si="56"/>
        <v>0.91914628265372755</v>
      </c>
      <c r="S60" s="50">
        <f t="shared" si="52"/>
        <v>-1.7109234403521967</v>
      </c>
      <c r="T60" s="50">
        <f t="shared" si="52"/>
        <v>-4.4818066190785188</v>
      </c>
      <c r="U60" s="50">
        <f t="shared" si="52"/>
        <v>3.5757610891523939</v>
      </c>
      <c r="V60" s="50">
        <f t="shared" si="21"/>
        <v>-4.4382828282828299</v>
      </c>
      <c r="W60" s="51">
        <f t="shared" si="21"/>
        <v>6.4400000000000013</v>
      </c>
      <c r="X60" s="52">
        <f t="shared" ref="X60:AC60" si="61">K60-K2</f>
        <v>-18.025602484092573</v>
      </c>
      <c r="Y60" s="52">
        <f t="shared" si="61"/>
        <v>-11.384229201438842</v>
      </c>
      <c r="Z60" s="52">
        <f t="shared" si="61"/>
        <v>-11.527455641791043</v>
      </c>
      <c r="AA60" s="52">
        <f t="shared" si="61"/>
        <v>-14.879489260869562</v>
      </c>
      <c r="AB60" s="52">
        <f t="shared" si="61"/>
        <v>-11.035690171717171</v>
      </c>
      <c r="AC60" s="52">
        <f t="shared" si="61"/>
        <v>-11.450000000000003</v>
      </c>
      <c r="AD60" s="52"/>
    </row>
    <row r="61" spans="1:30" ht="15.75">
      <c r="A61" s="76" t="s">
        <v>2</v>
      </c>
      <c r="B61" s="77" t="s">
        <v>73</v>
      </c>
      <c r="C61" s="78" t="s">
        <v>83</v>
      </c>
      <c r="D61" s="46"/>
      <c r="E61" s="46"/>
      <c r="F61" s="46"/>
      <c r="G61" s="46">
        <v>27</v>
      </c>
      <c r="H61" s="46">
        <v>26</v>
      </c>
      <c r="I61" s="47">
        <v>26</v>
      </c>
      <c r="J61" s="47">
        <v>42</v>
      </c>
      <c r="K61" s="48"/>
      <c r="L61" s="48"/>
      <c r="M61" s="48"/>
      <c r="N61" s="48">
        <v>22.45</v>
      </c>
      <c r="O61" s="48">
        <v>27.16</v>
      </c>
      <c r="P61" s="48">
        <v>22.23</v>
      </c>
      <c r="Q61" s="67">
        <v>24.22</v>
      </c>
      <c r="R61" s="50"/>
      <c r="S61" s="50"/>
      <c r="T61" s="50"/>
      <c r="U61" s="50">
        <f t="shared" si="21"/>
        <v>4.7100000000000009</v>
      </c>
      <c r="V61" s="50">
        <f t="shared" si="21"/>
        <v>-4.93</v>
      </c>
      <c r="W61" s="51">
        <f t="shared" si="21"/>
        <v>1.9899999999999984</v>
      </c>
      <c r="X61" s="52"/>
      <c r="Y61" s="52"/>
      <c r="Z61" s="52"/>
      <c r="AA61" s="52">
        <f>N61-N2</f>
        <v>-17.582010999999998</v>
      </c>
      <c r="AB61" s="52">
        <f>O61-O2</f>
        <v>-12.603973</v>
      </c>
      <c r="AC61" s="52">
        <f>P61-P2</f>
        <v>-13.510000000000002</v>
      </c>
      <c r="AD61" s="52"/>
    </row>
    <row r="62" spans="1:30" ht="15.75">
      <c r="A62" s="76" t="s">
        <v>2</v>
      </c>
      <c r="B62" s="77" t="s">
        <v>73</v>
      </c>
      <c r="C62" s="78" t="s">
        <v>84</v>
      </c>
      <c r="D62" s="46"/>
      <c r="E62" s="46"/>
      <c r="F62" s="46">
        <v>54</v>
      </c>
      <c r="G62" s="46">
        <v>53</v>
      </c>
      <c r="H62" s="46">
        <v>57</v>
      </c>
      <c r="I62" s="47">
        <v>54</v>
      </c>
      <c r="J62" s="47">
        <v>58</v>
      </c>
      <c r="K62" s="48"/>
      <c r="L62" s="48"/>
      <c r="M62" s="48">
        <v>45.56481481481481</v>
      </c>
      <c r="N62" s="48">
        <v>42.872641509433961</v>
      </c>
      <c r="O62" s="48">
        <v>40.201754385964911</v>
      </c>
      <c r="P62" s="48">
        <v>33.39</v>
      </c>
      <c r="Q62" s="67">
        <v>41.04</v>
      </c>
      <c r="R62" s="50"/>
      <c r="S62" s="50"/>
      <c r="T62" s="50">
        <f t="shared" ref="T62:T63" si="62">N62-M62</f>
        <v>-2.6921733053808481</v>
      </c>
      <c r="U62" s="50">
        <f t="shared" si="21"/>
        <v>-2.6708871234690506</v>
      </c>
      <c r="V62" s="50">
        <f t="shared" si="21"/>
        <v>-6.8117543859649103</v>
      </c>
      <c r="W62" s="51">
        <f t="shared" si="21"/>
        <v>7.6499999999999986</v>
      </c>
      <c r="X62" s="52"/>
      <c r="Y62" s="52"/>
      <c r="Z62" s="52">
        <f>M62-M2</f>
        <v>4.4030308148148123</v>
      </c>
      <c r="AA62" s="52">
        <f>N62-N2</f>
        <v>2.8406305094339643</v>
      </c>
      <c r="AB62" s="52">
        <f>O62-O2</f>
        <v>0.4377813859649109</v>
      </c>
      <c r="AC62" s="52">
        <f>P62-P2</f>
        <v>-2.3500000000000014</v>
      </c>
      <c r="AD62" s="52"/>
    </row>
    <row r="63" spans="1:30" ht="15.75">
      <c r="A63" s="76" t="s">
        <v>2</v>
      </c>
      <c r="B63" s="77" t="s">
        <v>73</v>
      </c>
      <c r="C63" s="78" t="s">
        <v>85</v>
      </c>
      <c r="D63" s="46">
        <v>226</v>
      </c>
      <c r="E63" s="46">
        <v>152</v>
      </c>
      <c r="F63" s="46">
        <v>178</v>
      </c>
      <c r="G63" s="46">
        <v>135</v>
      </c>
      <c r="H63" s="46">
        <v>142</v>
      </c>
      <c r="I63" s="47">
        <v>126</v>
      </c>
      <c r="J63" s="47">
        <v>135</v>
      </c>
      <c r="K63" s="48">
        <v>40.97387527014024</v>
      </c>
      <c r="L63" s="48">
        <v>40.117434210526319</v>
      </c>
      <c r="M63" s="48">
        <v>38.325224719101122</v>
      </c>
      <c r="N63" s="48">
        <v>31.484296296296296</v>
      </c>
      <c r="O63" s="48">
        <v>33.905492957746482</v>
      </c>
      <c r="P63" s="48">
        <v>29.35</v>
      </c>
      <c r="Q63" s="67">
        <v>30.87</v>
      </c>
      <c r="R63" s="50">
        <f t="shared" ref="R63:S63" si="63">L63-K63</f>
        <v>-0.85644105961392114</v>
      </c>
      <c r="S63" s="50">
        <f t="shared" si="63"/>
        <v>-1.7922094914251971</v>
      </c>
      <c r="T63" s="50">
        <f t="shared" si="62"/>
        <v>-6.8409284228048257</v>
      </c>
      <c r="U63" s="50">
        <f t="shared" si="21"/>
        <v>2.4211966614501854</v>
      </c>
      <c r="V63" s="50">
        <f t="shared" si="21"/>
        <v>-4.5554929577464804</v>
      </c>
      <c r="W63" s="51">
        <f t="shared" si="21"/>
        <v>1.5199999999999996</v>
      </c>
      <c r="X63" s="52">
        <f t="shared" ref="X63:AC63" si="64">K63-K2</f>
        <v>-7.477832729859756</v>
      </c>
      <c r="Y63" s="52">
        <f t="shared" si="64"/>
        <v>-2.6120467894736734</v>
      </c>
      <c r="Z63" s="52">
        <f t="shared" si="64"/>
        <v>-2.8365592808988751</v>
      </c>
      <c r="AA63" s="52">
        <f t="shared" si="64"/>
        <v>-8.5477147037037007</v>
      </c>
      <c r="AB63" s="52">
        <f t="shared" si="64"/>
        <v>-5.8584800422535181</v>
      </c>
      <c r="AC63" s="52">
        <f t="shared" si="64"/>
        <v>-6.3900000000000006</v>
      </c>
      <c r="AD63" s="52"/>
    </row>
    <row r="64" spans="1:30" ht="15.75">
      <c r="A64" s="76" t="s">
        <v>2</v>
      </c>
      <c r="B64" s="77" t="s">
        <v>73</v>
      </c>
      <c r="C64" s="78" t="s">
        <v>86</v>
      </c>
      <c r="D64" s="46"/>
      <c r="E64" s="46"/>
      <c r="F64" s="46"/>
      <c r="G64" s="46"/>
      <c r="H64" s="46">
        <v>22</v>
      </c>
      <c r="I64" s="47">
        <v>23</v>
      </c>
      <c r="J64" s="47">
        <v>46</v>
      </c>
      <c r="K64" s="48"/>
      <c r="L64" s="48"/>
      <c r="M64" s="48"/>
      <c r="N64" s="48"/>
      <c r="O64" s="48">
        <v>20.16</v>
      </c>
      <c r="P64" s="48">
        <v>17.8</v>
      </c>
      <c r="Q64" s="53">
        <v>28.4</v>
      </c>
      <c r="R64" s="50"/>
      <c r="S64" s="50"/>
      <c r="T64" s="50"/>
      <c r="U64" s="50"/>
      <c r="V64" s="50">
        <f t="shared" si="21"/>
        <v>-2.3599999999999994</v>
      </c>
      <c r="W64" s="51">
        <f t="shared" si="21"/>
        <v>10.599999999999998</v>
      </c>
      <c r="X64" s="52"/>
      <c r="Y64" s="52"/>
      <c r="Z64" s="52"/>
      <c r="AA64" s="52"/>
      <c r="AB64" s="52">
        <f>O64-O2</f>
        <v>-19.603973</v>
      </c>
      <c r="AC64" s="52">
        <f>P64-P2</f>
        <v>-17.940000000000001</v>
      </c>
      <c r="AD64" s="52"/>
    </row>
    <row r="65" spans="1:30" ht="15.75">
      <c r="A65" s="76" t="s">
        <v>2</v>
      </c>
      <c r="B65" s="77" t="s">
        <v>73</v>
      </c>
      <c r="C65" s="78" t="s">
        <v>87</v>
      </c>
      <c r="D65" s="46">
        <v>131</v>
      </c>
      <c r="E65" s="46">
        <v>110</v>
      </c>
      <c r="F65" s="46">
        <v>109</v>
      </c>
      <c r="G65" s="46">
        <v>92</v>
      </c>
      <c r="H65" s="46">
        <v>104</v>
      </c>
      <c r="I65" s="47">
        <v>117</v>
      </c>
      <c r="J65" s="47">
        <v>140</v>
      </c>
      <c r="K65" s="48">
        <v>70.152671755725194</v>
      </c>
      <c r="L65" s="48">
        <v>66.34</v>
      </c>
      <c r="M65" s="48">
        <v>60.17</v>
      </c>
      <c r="N65" s="48">
        <v>57.94</v>
      </c>
      <c r="O65" s="48">
        <v>50.8</v>
      </c>
      <c r="P65" s="48">
        <v>43.79</v>
      </c>
      <c r="Q65" s="53">
        <v>52.75</v>
      </c>
      <c r="R65" s="50">
        <v>-3.7935808466342849</v>
      </c>
      <c r="S65" s="50">
        <v>-6.4204545454545396</v>
      </c>
      <c r="T65" s="50">
        <v>-1.9766798418972229</v>
      </c>
      <c r="U65" s="50">
        <v>-7.1374372909699204</v>
      </c>
      <c r="V65" s="50">
        <f t="shared" si="21"/>
        <v>-7.009999999999998</v>
      </c>
      <c r="W65" s="51">
        <f t="shared" si="21"/>
        <v>8.9600000000000009</v>
      </c>
      <c r="X65" s="52">
        <f t="shared" ref="X65:AC65" si="65">K65-K2</f>
        <v>21.700963755725198</v>
      </c>
      <c r="Y65" s="52">
        <f t="shared" si="65"/>
        <v>23.610519000000011</v>
      </c>
      <c r="Z65" s="52">
        <f t="shared" si="65"/>
        <v>19.008216000000004</v>
      </c>
      <c r="AA65" s="52">
        <f t="shared" si="65"/>
        <v>17.907989000000001</v>
      </c>
      <c r="AB65" s="52">
        <f t="shared" si="65"/>
        <v>11.036026999999997</v>
      </c>
      <c r="AC65" s="52">
        <f t="shared" si="65"/>
        <v>8.0499999999999972</v>
      </c>
      <c r="AD65" s="52"/>
    </row>
    <row r="66" spans="1:30" ht="15.75">
      <c r="A66" s="76" t="s">
        <v>2</v>
      </c>
      <c r="B66" s="77" t="s">
        <v>73</v>
      </c>
      <c r="C66" s="78" t="s">
        <v>88</v>
      </c>
      <c r="D66" s="46">
        <v>153</v>
      </c>
      <c r="E66" s="46">
        <v>137</v>
      </c>
      <c r="F66" s="46">
        <v>130</v>
      </c>
      <c r="G66" s="46">
        <v>112</v>
      </c>
      <c r="H66" s="46">
        <v>152</v>
      </c>
      <c r="I66" s="47">
        <v>172</v>
      </c>
      <c r="J66" s="47">
        <v>135</v>
      </c>
      <c r="K66" s="48">
        <v>23.652820777433785</v>
      </c>
      <c r="L66" s="48">
        <v>26.232992700729927</v>
      </c>
      <c r="M66" s="48">
        <v>25.641076923076923</v>
      </c>
      <c r="N66" s="48">
        <v>23.454642857142858</v>
      </c>
      <c r="O66" s="48">
        <v>24.393223684210525</v>
      </c>
      <c r="P66" s="48">
        <v>24.61</v>
      </c>
      <c r="Q66" s="67">
        <v>28.42</v>
      </c>
      <c r="R66" s="50">
        <f>L66-K66</f>
        <v>2.5801719232961418</v>
      </c>
      <c r="S66" s="50">
        <f>M66-L66</f>
        <v>-0.59191577765300352</v>
      </c>
      <c r="T66" s="50">
        <f>N66-M66</f>
        <v>-2.1864340659340655</v>
      </c>
      <c r="U66" s="50">
        <f>O66-N66</f>
        <v>0.93858082706766766</v>
      </c>
      <c r="V66" s="50">
        <f t="shared" si="21"/>
        <v>0.21677631578947398</v>
      </c>
      <c r="W66" s="51">
        <f t="shared" si="21"/>
        <v>3.8100000000000023</v>
      </c>
      <c r="X66" s="52">
        <f t="shared" ref="X66:AC66" si="66">K66-K2</f>
        <v>-24.798887222566211</v>
      </c>
      <c r="Y66" s="52">
        <f t="shared" si="66"/>
        <v>-16.496488299270066</v>
      </c>
      <c r="Z66" s="52">
        <f t="shared" si="66"/>
        <v>-15.520707076923074</v>
      </c>
      <c r="AA66" s="52">
        <f t="shared" si="66"/>
        <v>-16.577368142857139</v>
      </c>
      <c r="AB66" s="52">
        <f t="shared" si="66"/>
        <v>-15.370749315789475</v>
      </c>
      <c r="AC66" s="52">
        <f t="shared" si="66"/>
        <v>-11.130000000000003</v>
      </c>
      <c r="AD66" s="52"/>
    </row>
    <row r="67" spans="1:30" ht="15.75">
      <c r="A67" s="76" t="s">
        <v>2</v>
      </c>
      <c r="B67" s="77" t="s">
        <v>73</v>
      </c>
      <c r="C67" s="78" t="s">
        <v>89</v>
      </c>
      <c r="D67" s="46"/>
      <c r="E67" s="46"/>
      <c r="F67" s="46"/>
      <c r="G67" s="46">
        <v>123</v>
      </c>
      <c r="H67" s="46">
        <v>105</v>
      </c>
      <c r="I67" s="47">
        <v>111</v>
      </c>
      <c r="J67" s="47">
        <v>114</v>
      </c>
      <c r="K67" s="48"/>
      <c r="L67" s="48"/>
      <c r="M67" s="48"/>
      <c r="N67" s="48">
        <v>28.18</v>
      </c>
      <c r="O67" s="48">
        <v>23.768476190476186</v>
      </c>
      <c r="P67" s="48">
        <v>24.38</v>
      </c>
      <c r="Q67" s="67">
        <v>29.73</v>
      </c>
      <c r="R67" s="50"/>
      <c r="S67" s="50"/>
      <c r="T67" s="50"/>
      <c r="U67" s="50">
        <f>O67-N67</f>
        <v>-4.4115238095238141</v>
      </c>
      <c r="V67" s="50">
        <f t="shared" si="21"/>
        <v>0.61152380952381336</v>
      </c>
      <c r="W67" s="51">
        <f t="shared" si="21"/>
        <v>5.3500000000000014</v>
      </c>
      <c r="X67" s="52"/>
      <c r="Y67" s="52"/>
      <c r="Z67" s="52"/>
      <c r="AA67" s="52">
        <f>N67-N2</f>
        <v>-11.852010999999997</v>
      </c>
      <c r="AB67" s="52">
        <f>O67-O2</f>
        <v>-15.995496809523814</v>
      </c>
      <c r="AC67" s="52">
        <f>P67-P2</f>
        <v>-11.360000000000003</v>
      </c>
      <c r="AD67" s="52"/>
    </row>
    <row r="68" spans="1:30" ht="15.75">
      <c r="A68" s="76" t="s">
        <v>2</v>
      </c>
      <c r="B68" s="77" t="s">
        <v>73</v>
      </c>
      <c r="C68" s="78" t="s">
        <v>90</v>
      </c>
      <c r="D68" s="46">
        <v>50</v>
      </c>
      <c r="E68" s="46">
        <v>65</v>
      </c>
      <c r="F68" s="46">
        <v>111</v>
      </c>
      <c r="G68" s="46">
        <v>70</v>
      </c>
      <c r="H68" s="46">
        <v>72</v>
      </c>
      <c r="I68" s="47">
        <v>68</v>
      </c>
      <c r="J68" s="47">
        <v>97</v>
      </c>
      <c r="K68" s="48">
        <v>45.182203389830512</v>
      </c>
      <c r="L68" s="48">
        <v>50.48</v>
      </c>
      <c r="M68" s="48">
        <v>45.65</v>
      </c>
      <c r="N68" s="48">
        <v>43.48</v>
      </c>
      <c r="O68" s="48">
        <v>48.33</v>
      </c>
      <c r="P68" s="48">
        <v>42.67</v>
      </c>
      <c r="Q68" s="53">
        <v>54.07</v>
      </c>
      <c r="R68" s="50">
        <f t="shared" ref="R68:U68" si="67">L68-K68</f>
        <v>5.2977966101694847</v>
      </c>
      <c r="S68" s="50">
        <f t="shared" si="67"/>
        <v>-4.8299999999999983</v>
      </c>
      <c r="T68" s="50">
        <f t="shared" si="67"/>
        <v>-2.1700000000000017</v>
      </c>
      <c r="U68" s="50">
        <f t="shared" si="67"/>
        <v>4.8500000000000014</v>
      </c>
      <c r="V68" s="50">
        <f t="shared" si="21"/>
        <v>-5.6599999999999966</v>
      </c>
      <c r="W68" s="51">
        <f t="shared" si="21"/>
        <v>11.399999999999999</v>
      </c>
      <c r="X68" s="52">
        <f t="shared" ref="X68:AC68" si="68">K68-K2</f>
        <v>-3.2695046101694842</v>
      </c>
      <c r="Y68" s="52">
        <f t="shared" si="68"/>
        <v>7.7505190000000042</v>
      </c>
      <c r="Z68" s="52">
        <f t="shared" si="68"/>
        <v>4.4882160000000013</v>
      </c>
      <c r="AA68" s="52">
        <f t="shared" si="68"/>
        <v>3.4479889999999997</v>
      </c>
      <c r="AB68" s="52">
        <f t="shared" si="68"/>
        <v>8.5660269999999983</v>
      </c>
      <c r="AC68" s="52">
        <f t="shared" si="68"/>
        <v>6.93</v>
      </c>
      <c r="AD68" s="52"/>
    </row>
    <row r="69" spans="1:30" ht="15.75">
      <c r="A69" s="76" t="s">
        <v>2</v>
      </c>
      <c r="B69" s="77" t="s">
        <v>73</v>
      </c>
      <c r="C69" s="78" t="s">
        <v>91</v>
      </c>
      <c r="D69" s="46"/>
      <c r="E69" s="46"/>
      <c r="F69" s="46"/>
      <c r="G69" s="46"/>
      <c r="H69" s="46">
        <v>90</v>
      </c>
      <c r="I69" s="47">
        <v>108</v>
      </c>
      <c r="J69" s="47">
        <v>24</v>
      </c>
      <c r="K69" s="48"/>
      <c r="L69" s="48"/>
      <c r="M69" s="48"/>
      <c r="N69" s="48"/>
      <c r="O69" s="48">
        <v>28.19</v>
      </c>
      <c r="P69" s="48">
        <v>30.55</v>
      </c>
      <c r="Q69" s="49">
        <v>25.13</v>
      </c>
      <c r="R69" s="50"/>
      <c r="S69" s="50"/>
      <c r="T69" s="50"/>
      <c r="U69" s="50"/>
      <c r="V69" s="50">
        <f t="shared" si="21"/>
        <v>2.3599999999999994</v>
      </c>
      <c r="W69" s="51">
        <f t="shared" si="21"/>
        <v>-5.4200000000000017</v>
      </c>
      <c r="X69" s="52"/>
      <c r="Y69" s="52"/>
      <c r="Z69" s="52"/>
      <c r="AA69" s="52"/>
      <c r="AB69" s="52">
        <f>O69-O2</f>
        <v>-11.573972999999999</v>
      </c>
      <c r="AC69" s="52">
        <f>P69-P2</f>
        <v>-5.1900000000000013</v>
      </c>
      <c r="AD69" s="52"/>
    </row>
    <row r="70" spans="1:30" ht="15.75">
      <c r="A70" s="76" t="s">
        <v>2</v>
      </c>
      <c r="B70" s="77" t="s">
        <v>73</v>
      </c>
      <c r="C70" s="78" t="s">
        <v>92</v>
      </c>
      <c r="D70" s="46">
        <v>175</v>
      </c>
      <c r="E70" s="46">
        <v>157</v>
      </c>
      <c r="F70" s="46">
        <v>168</v>
      </c>
      <c r="G70" s="46">
        <v>190</v>
      </c>
      <c r="H70" s="46">
        <v>191</v>
      </c>
      <c r="I70" s="47">
        <v>198</v>
      </c>
      <c r="J70" s="47">
        <v>154</v>
      </c>
      <c r="K70" s="48">
        <v>81.704802259887003</v>
      </c>
      <c r="L70" s="48">
        <v>73.67</v>
      </c>
      <c r="M70" s="48">
        <v>72.09</v>
      </c>
      <c r="N70" s="48">
        <v>65.38</v>
      </c>
      <c r="O70" s="48">
        <v>63.58</v>
      </c>
      <c r="P70" s="48">
        <v>51.34</v>
      </c>
      <c r="Q70" s="53">
        <v>65.319999999999993</v>
      </c>
      <c r="R70" s="50">
        <f t="shared" ref="R70:U76" si="69">L70-K70</f>
        <v>-8.0348022598870017</v>
      </c>
      <c r="S70" s="50">
        <f t="shared" si="69"/>
        <v>-1.5799999999999983</v>
      </c>
      <c r="T70" s="50">
        <f t="shared" si="69"/>
        <v>-6.710000000000008</v>
      </c>
      <c r="U70" s="50">
        <f t="shared" si="69"/>
        <v>-1.7999999999999972</v>
      </c>
      <c r="V70" s="50">
        <f t="shared" si="21"/>
        <v>-12.239999999999995</v>
      </c>
      <c r="W70" s="51">
        <f t="shared" si="21"/>
        <v>13.97999999999999</v>
      </c>
      <c r="X70" s="52">
        <f t="shared" ref="X70:AC70" si="70">K70-K2</f>
        <v>33.253094259887007</v>
      </c>
      <c r="Y70" s="52">
        <f t="shared" si="70"/>
        <v>30.940519000000009</v>
      </c>
      <c r="Z70" s="52">
        <f t="shared" si="70"/>
        <v>30.928216000000006</v>
      </c>
      <c r="AA70" s="52">
        <f t="shared" si="70"/>
        <v>25.347988999999998</v>
      </c>
      <c r="AB70" s="52">
        <f t="shared" si="70"/>
        <v>23.816026999999998</v>
      </c>
      <c r="AC70" s="52">
        <f t="shared" si="70"/>
        <v>15.600000000000001</v>
      </c>
      <c r="AD70" s="52"/>
    </row>
    <row r="71" spans="1:30" ht="15.75">
      <c r="A71" s="76" t="s">
        <v>2</v>
      </c>
      <c r="B71" s="77" t="s">
        <v>73</v>
      </c>
      <c r="C71" s="78" t="s">
        <v>93</v>
      </c>
      <c r="D71" s="46">
        <v>8</v>
      </c>
      <c r="E71" s="46">
        <v>23</v>
      </c>
      <c r="F71" s="46">
        <v>31</v>
      </c>
      <c r="G71" s="46">
        <v>29</v>
      </c>
      <c r="H71" s="46">
        <v>21</v>
      </c>
      <c r="I71" s="47">
        <v>23</v>
      </c>
      <c r="J71" s="47">
        <v>20</v>
      </c>
      <c r="K71" s="48">
        <v>21.538461538461537</v>
      </c>
      <c r="L71" s="48">
        <v>23.09</v>
      </c>
      <c r="M71" s="48">
        <v>29.72</v>
      </c>
      <c r="N71" s="48">
        <v>20.03</v>
      </c>
      <c r="O71" s="48">
        <v>21.39</v>
      </c>
      <c r="P71" s="48">
        <v>15.81</v>
      </c>
      <c r="Q71" s="49">
        <v>15.03</v>
      </c>
      <c r="R71" s="50">
        <f t="shared" si="69"/>
        <v>1.5515384615384633</v>
      </c>
      <c r="S71" s="50">
        <f t="shared" si="69"/>
        <v>6.629999999999999</v>
      </c>
      <c r="T71" s="50">
        <f t="shared" si="69"/>
        <v>-9.6899999999999977</v>
      </c>
      <c r="U71" s="50">
        <f t="shared" si="69"/>
        <v>1.3599999999999994</v>
      </c>
      <c r="V71" s="50">
        <f t="shared" si="21"/>
        <v>-5.58</v>
      </c>
      <c r="W71" s="51">
        <f t="shared" si="21"/>
        <v>-0.78000000000000114</v>
      </c>
      <c r="X71" s="52">
        <f t="shared" ref="X71:AC71" si="71">K71-K2</f>
        <v>-26.91324646153846</v>
      </c>
      <c r="Y71" s="52">
        <f t="shared" si="71"/>
        <v>-19.639480999999993</v>
      </c>
      <c r="Z71" s="52">
        <f t="shared" si="71"/>
        <v>-11.441783999999998</v>
      </c>
      <c r="AA71" s="52">
        <f t="shared" si="71"/>
        <v>-20.002010999999996</v>
      </c>
      <c r="AB71" s="52">
        <f t="shared" si="71"/>
        <v>-18.373972999999999</v>
      </c>
      <c r="AC71" s="52">
        <f t="shared" si="71"/>
        <v>-19.93</v>
      </c>
      <c r="AD71" s="52"/>
    </row>
    <row r="72" spans="1:30" ht="15.75">
      <c r="A72" s="76" t="s">
        <v>2</v>
      </c>
      <c r="B72" s="77" t="s">
        <v>73</v>
      </c>
      <c r="C72" s="78" t="s">
        <v>94</v>
      </c>
      <c r="D72" s="46"/>
      <c r="E72" s="46"/>
      <c r="F72" s="46"/>
      <c r="G72" s="46"/>
      <c r="H72" s="46"/>
      <c r="I72" s="47">
        <v>70</v>
      </c>
      <c r="J72" s="47">
        <v>69</v>
      </c>
      <c r="K72" s="48"/>
      <c r="L72" s="48"/>
      <c r="M72" s="48"/>
      <c r="N72" s="48"/>
      <c r="O72" s="48"/>
      <c r="P72" s="48">
        <v>64.48</v>
      </c>
      <c r="Q72" s="53">
        <v>74.489999999999995</v>
      </c>
      <c r="R72" s="50"/>
      <c r="S72" s="50"/>
      <c r="T72" s="50"/>
      <c r="U72" s="50"/>
      <c r="V72" s="50"/>
      <c r="W72" s="51">
        <f t="shared" si="21"/>
        <v>10.009999999999991</v>
      </c>
      <c r="X72" s="52"/>
      <c r="Y72" s="52"/>
      <c r="Z72" s="52"/>
      <c r="AA72" s="52"/>
      <c r="AB72" s="52"/>
      <c r="AC72" s="52"/>
      <c r="AD72" s="52"/>
    </row>
    <row r="73" spans="1:30" ht="15.75">
      <c r="A73" s="76" t="s">
        <v>2</v>
      </c>
      <c r="B73" s="77" t="s">
        <v>73</v>
      </c>
      <c r="C73" s="78" t="s">
        <v>95</v>
      </c>
      <c r="D73" s="46">
        <v>83</v>
      </c>
      <c r="E73" s="46">
        <v>67</v>
      </c>
      <c r="F73" s="46">
        <v>62</v>
      </c>
      <c r="G73" s="46">
        <v>66</v>
      </c>
      <c r="H73" s="46">
        <v>71</v>
      </c>
      <c r="I73" s="47">
        <v>62</v>
      </c>
      <c r="J73" s="47">
        <v>75</v>
      </c>
      <c r="K73" s="48">
        <v>132.09036144578315</v>
      </c>
      <c r="L73" s="48">
        <v>125.21</v>
      </c>
      <c r="M73" s="48">
        <v>126.44</v>
      </c>
      <c r="N73" s="48">
        <v>122.74</v>
      </c>
      <c r="O73" s="48">
        <v>118.23</v>
      </c>
      <c r="P73" s="48">
        <v>109.54</v>
      </c>
      <c r="Q73" s="53">
        <v>119.35</v>
      </c>
      <c r="R73" s="50">
        <f t="shared" si="69"/>
        <v>-6.8803614457831515</v>
      </c>
      <c r="S73" s="50">
        <f t="shared" si="69"/>
        <v>1.230000000000004</v>
      </c>
      <c r="T73" s="50">
        <f t="shared" si="69"/>
        <v>-3.7000000000000028</v>
      </c>
      <c r="U73" s="50">
        <f t="shared" si="69"/>
        <v>-4.5099999999999909</v>
      </c>
      <c r="V73" s="50">
        <f t="shared" si="21"/>
        <v>-8.6899999999999977</v>
      </c>
      <c r="W73" s="51">
        <f t="shared" si="21"/>
        <v>9.8099999999999881</v>
      </c>
      <c r="X73" s="52">
        <f t="shared" ref="X73:AC73" si="72">K73-K2</f>
        <v>83.638653445783149</v>
      </c>
      <c r="Y73" s="52">
        <f t="shared" si="72"/>
        <v>82.480519000000001</v>
      </c>
      <c r="Z73" s="52">
        <f t="shared" si="72"/>
        <v>85.278216</v>
      </c>
      <c r="AA73" s="52">
        <f t="shared" si="72"/>
        <v>82.707988999999998</v>
      </c>
      <c r="AB73" s="52">
        <f t="shared" si="72"/>
        <v>78.466026999999997</v>
      </c>
      <c r="AC73" s="52">
        <f t="shared" si="72"/>
        <v>73.800000000000011</v>
      </c>
      <c r="AD73" s="52"/>
    </row>
    <row r="74" spans="1:30" ht="15.75">
      <c r="A74" s="76" t="s">
        <v>2</v>
      </c>
      <c r="B74" s="77" t="s">
        <v>73</v>
      </c>
      <c r="C74" s="78" t="s">
        <v>96</v>
      </c>
      <c r="D74" s="46"/>
      <c r="E74" s="46">
        <v>53</v>
      </c>
      <c r="F74" s="46">
        <v>43</v>
      </c>
      <c r="G74" s="46">
        <v>26</v>
      </c>
      <c r="H74" s="46">
        <v>42</v>
      </c>
      <c r="I74" s="47">
        <v>66</v>
      </c>
      <c r="J74" s="47">
        <v>80</v>
      </c>
      <c r="K74" s="48"/>
      <c r="L74" s="48">
        <v>34.89</v>
      </c>
      <c r="M74" s="48">
        <v>29.12</v>
      </c>
      <c r="N74" s="48">
        <v>25.04</v>
      </c>
      <c r="O74" s="48">
        <v>24.31</v>
      </c>
      <c r="P74" s="48">
        <v>21.69</v>
      </c>
      <c r="Q74" s="67">
        <v>22.89</v>
      </c>
      <c r="R74" s="50"/>
      <c r="S74" s="50">
        <f t="shared" si="69"/>
        <v>-5.77</v>
      </c>
      <c r="T74" s="50">
        <f t="shared" si="69"/>
        <v>-4.0800000000000018</v>
      </c>
      <c r="U74" s="50">
        <f t="shared" si="69"/>
        <v>-0.73000000000000043</v>
      </c>
      <c r="V74" s="50">
        <f t="shared" si="21"/>
        <v>-2.6199999999999974</v>
      </c>
      <c r="W74" s="51">
        <f t="shared" si="21"/>
        <v>1.1999999999999993</v>
      </c>
      <c r="X74" s="52"/>
      <c r="Y74" s="52">
        <f>L74-L2</f>
        <v>-7.8394809999999922</v>
      </c>
      <c r="Z74" s="52">
        <f>M74-M2</f>
        <v>-12.041783999999996</v>
      </c>
      <c r="AA74" s="52">
        <f>N74-N2</f>
        <v>-14.992010999999998</v>
      </c>
      <c r="AB74" s="52">
        <f>O74-O2</f>
        <v>-15.453973000000001</v>
      </c>
      <c r="AC74" s="52">
        <f>P74-P2</f>
        <v>-14.05</v>
      </c>
      <c r="AD74" s="52"/>
    </row>
    <row r="75" spans="1:30" ht="15.75">
      <c r="A75" s="76" t="s">
        <v>2</v>
      </c>
      <c r="B75" s="77" t="s">
        <v>73</v>
      </c>
      <c r="C75" s="78" t="s">
        <v>97</v>
      </c>
      <c r="D75" s="46"/>
      <c r="E75" s="46"/>
      <c r="F75" s="46"/>
      <c r="G75" s="46"/>
      <c r="H75" s="46"/>
      <c r="I75" s="47"/>
      <c r="J75" s="47">
        <v>39</v>
      </c>
      <c r="K75" s="48"/>
      <c r="L75" s="48"/>
      <c r="M75" s="48"/>
      <c r="N75" s="48"/>
      <c r="O75" s="48"/>
      <c r="P75" s="48"/>
      <c r="Q75" s="68">
        <v>14.58</v>
      </c>
      <c r="R75" s="50"/>
      <c r="S75" s="50"/>
      <c r="T75" s="50"/>
      <c r="U75" s="50"/>
      <c r="V75" s="50"/>
      <c r="W75" s="51"/>
      <c r="X75" s="52"/>
      <c r="Y75" s="52"/>
      <c r="Z75" s="52"/>
      <c r="AA75" s="52"/>
      <c r="AB75" s="52"/>
      <c r="AC75" s="52"/>
      <c r="AD75" s="52"/>
    </row>
    <row r="76" spans="1:30" ht="15.75">
      <c r="A76" s="76" t="s">
        <v>2</v>
      </c>
      <c r="B76" s="77" t="s">
        <v>73</v>
      </c>
      <c r="C76" s="78" t="s">
        <v>98</v>
      </c>
      <c r="D76" s="46">
        <v>79</v>
      </c>
      <c r="E76" s="46">
        <v>81</v>
      </c>
      <c r="F76" s="46">
        <v>86</v>
      </c>
      <c r="G76" s="46">
        <v>69</v>
      </c>
      <c r="H76" s="46">
        <v>63</v>
      </c>
      <c r="I76" s="47">
        <v>72</v>
      </c>
      <c r="J76" s="47">
        <v>48</v>
      </c>
      <c r="K76" s="48">
        <v>86.658227848101248</v>
      </c>
      <c r="L76" s="48">
        <v>77.8</v>
      </c>
      <c r="M76" s="48">
        <v>73.84</v>
      </c>
      <c r="N76" s="48">
        <v>74.739999999999995</v>
      </c>
      <c r="O76" s="48">
        <v>73.099999999999994</v>
      </c>
      <c r="P76" s="48">
        <v>62.03</v>
      </c>
      <c r="Q76" s="67">
        <v>67.97</v>
      </c>
      <c r="R76" s="50">
        <f t="shared" si="69"/>
        <v>-8.8582278481012509</v>
      </c>
      <c r="S76" s="50">
        <f t="shared" si="69"/>
        <v>-3.9599999999999937</v>
      </c>
      <c r="T76" s="50">
        <f t="shared" si="69"/>
        <v>0.89999999999999147</v>
      </c>
      <c r="U76" s="50">
        <f t="shared" si="69"/>
        <v>-1.6400000000000006</v>
      </c>
      <c r="V76" s="50">
        <f t="shared" si="21"/>
        <v>-11.069999999999993</v>
      </c>
      <c r="W76" s="51">
        <f t="shared" si="21"/>
        <v>5.9399999999999977</v>
      </c>
      <c r="X76" s="52">
        <f t="shared" ref="X76:AC76" si="73">K76-K2</f>
        <v>38.206519848101252</v>
      </c>
      <c r="Y76" s="52">
        <f t="shared" si="73"/>
        <v>35.070519000000004</v>
      </c>
      <c r="Z76" s="52">
        <f t="shared" si="73"/>
        <v>32.678216000000006</v>
      </c>
      <c r="AA76" s="52">
        <f t="shared" si="73"/>
        <v>34.707988999999998</v>
      </c>
      <c r="AB76" s="52">
        <f t="shared" si="73"/>
        <v>33.336026999999994</v>
      </c>
      <c r="AC76" s="52">
        <f t="shared" si="73"/>
        <v>26.29</v>
      </c>
      <c r="AD76" s="52"/>
    </row>
    <row r="77" spans="1:30" ht="15.75">
      <c r="A77" s="76" t="s">
        <v>2</v>
      </c>
      <c r="B77" s="77" t="s">
        <v>73</v>
      </c>
      <c r="C77" s="78" t="s">
        <v>99</v>
      </c>
      <c r="D77" s="46"/>
      <c r="E77" s="46"/>
      <c r="F77" s="46"/>
      <c r="G77" s="46"/>
      <c r="H77" s="46">
        <v>18</v>
      </c>
      <c r="I77" s="47">
        <v>15</v>
      </c>
      <c r="J77" s="47">
        <v>17</v>
      </c>
      <c r="K77" s="48"/>
      <c r="L77" s="48"/>
      <c r="M77" s="48"/>
      <c r="N77" s="48"/>
      <c r="O77" s="48">
        <v>128.44999999999999</v>
      </c>
      <c r="P77" s="48">
        <v>118.5</v>
      </c>
      <c r="Q77" s="53">
        <v>131.06</v>
      </c>
      <c r="R77" s="50"/>
      <c r="S77" s="50"/>
      <c r="T77" s="50"/>
      <c r="U77" s="50"/>
      <c r="V77" s="50">
        <f t="shared" si="21"/>
        <v>-9.9499999999999886</v>
      </c>
      <c r="W77" s="51">
        <f t="shared" si="21"/>
        <v>12.560000000000002</v>
      </c>
      <c r="X77" s="52"/>
      <c r="Y77" s="52"/>
      <c r="Z77" s="52"/>
      <c r="AA77" s="52"/>
      <c r="AB77" s="52">
        <f t="shared" ref="AB77:AC80" si="74">O77-O2</f>
        <v>88.686026999999996</v>
      </c>
      <c r="AC77" s="52">
        <f t="shared" si="74"/>
        <v>82.759999999999991</v>
      </c>
      <c r="AD77" s="52"/>
    </row>
    <row r="78" spans="1:30" ht="15.75">
      <c r="A78" s="76" t="s">
        <v>2</v>
      </c>
      <c r="B78" s="77" t="s">
        <v>73</v>
      </c>
      <c r="C78" s="78" t="s">
        <v>100</v>
      </c>
      <c r="D78" s="46"/>
      <c r="E78" s="46"/>
      <c r="F78" s="46"/>
      <c r="G78" s="46"/>
      <c r="H78" s="46"/>
      <c r="I78" s="47"/>
      <c r="J78" s="47">
        <v>128</v>
      </c>
      <c r="K78" s="48"/>
      <c r="L78" s="48"/>
      <c r="M78" s="48"/>
      <c r="N78" s="48"/>
      <c r="O78" s="48"/>
      <c r="P78" s="48"/>
      <c r="Q78" s="68">
        <v>65.709999999999994</v>
      </c>
      <c r="R78" s="50"/>
      <c r="S78" s="50"/>
      <c r="T78" s="50"/>
      <c r="U78" s="50"/>
      <c r="V78" s="50"/>
      <c r="W78" s="51"/>
      <c r="X78" s="52"/>
      <c r="Y78" s="52"/>
      <c r="Z78" s="52"/>
      <c r="AA78" s="52"/>
      <c r="AB78" s="52">
        <f t="shared" si="74"/>
        <v>-40.655825</v>
      </c>
      <c r="AC78" s="52">
        <f t="shared" si="74"/>
        <v>-37.590000000000003</v>
      </c>
      <c r="AD78" s="52"/>
    </row>
    <row r="79" spans="1:30" ht="15.75">
      <c r="A79" s="76" t="s">
        <v>2</v>
      </c>
      <c r="B79" s="77" t="s">
        <v>73</v>
      </c>
      <c r="C79" s="78" t="s">
        <v>101</v>
      </c>
      <c r="D79" s="46"/>
      <c r="E79" s="46"/>
      <c r="F79" s="46"/>
      <c r="G79" s="46"/>
      <c r="H79" s="46"/>
      <c r="I79" s="47"/>
      <c r="J79" s="47">
        <v>51</v>
      </c>
      <c r="K79" s="48"/>
      <c r="L79" s="48"/>
      <c r="M79" s="48"/>
      <c r="N79" s="48"/>
      <c r="O79" s="48"/>
      <c r="P79" s="48"/>
      <c r="Q79" s="68">
        <v>64.86</v>
      </c>
      <c r="R79" s="50"/>
      <c r="S79" s="50"/>
      <c r="T79" s="50"/>
      <c r="U79" s="50"/>
      <c r="V79" s="50"/>
      <c r="W79" s="51"/>
      <c r="X79" s="52"/>
      <c r="Y79" s="52"/>
      <c r="Z79" s="52"/>
      <c r="AA79" s="52"/>
      <c r="AB79" s="52">
        <f t="shared" si="74"/>
        <v>-0.89185200000000009</v>
      </c>
      <c r="AC79" s="52">
        <f t="shared" si="74"/>
        <v>-1.8500000000000014</v>
      </c>
      <c r="AD79" s="52"/>
    </row>
    <row r="80" spans="1:30" ht="15.75">
      <c r="A80" s="76" t="s">
        <v>2</v>
      </c>
      <c r="B80" s="77" t="s">
        <v>73</v>
      </c>
      <c r="C80" s="78" t="s">
        <v>102</v>
      </c>
      <c r="D80" s="46"/>
      <c r="E80" s="46"/>
      <c r="F80" s="46"/>
      <c r="G80" s="46"/>
      <c r="H80" s="46"/>
      <c r="I80" s="47"/>
      <c r="J80" s="47">
        <v>57</v>
      </c>
      <c r="K80" s="48"/>
      <c r="L80" s="48"/>
      <c r="M80" s="48"/>
      <c r="N80" s="48"/>
      <c r="O80" s="48"/>
      <c r="P80" s="48"/>
      <c r="Q80" s="68">
        <v>73.709999999999994</v>
      </c>
      <c r="R80" s="50"/>
      <c r="S80" s="50"/>
      <c r="T80" s="50"/>
      <c r="U80" s="50"/>
      <c r="V80" s="50"/>
      <c r="W80" s="51"/>
      <c r="X80" s="52"/>
      <c r="Y80" s="52"/>
      <c r="Z80" s="52"/>
      <c r="AA80" s="52"/>
      <c r="AB80" s="52">
        <f t="shared" si="74"/>
        <v>0</v>
      </c>
      <c r="AC80" s="52">
        <f t="shared" si="74"/>
        <v>0</v>
      </c>
      <c r="AD80" s="52"/>
    </row>
    <row r="81" spans="1:30" ht="15.75">
      <c r="A81" s="86" t="s">
        <v>2</v>
      </c>
      <c r="B81" s="87" t="s">
        <v>73</v>
      </c>
      <c r="C81" s="88" t="s">
        <v>103</v>
      </c>
      <c r="D81" s="46">
        <v>82</v>
      </c>
      <c r="E81" s="46">
        <v>72</v>
      </c>
      <c r="F81" s="46">
        <v>58</v>
      </c>
      <c r="G81" s="46"/>
      <c r="H81" s="46"/>
      <c r="I81" s="47"/>
      <c r="J81" s="47"/>
      <c r="K81" s="48">
        <v>47.295731707317088</v>
      </c>
      <c r="L81" s="48">
        <v>41.89</v>
      </c>
      <c r="M81" s="48">
        <v>32.22</v>
      </c>
      <c r="N81" s="48"/>
      <c r="O81" s="48"/>
      <c r="P81" s="48" t="s">
        <v>63</v>
      </c>
      <c r="Q81" s="48" t="s">
        <v>63</v>
      </c>
      <c r="R81" s="50">
        <f t="shared" ref="R81:S83" si="75">L81-K81</f>
        <v>-5.4057317073170879</v>
      </c>
      <c r="S81" s="50">
        <f t="shared" si="75"/>
        <v>-9.6700000000000017</v>
      </c>
      <c r="T81" s="50"/>
      <c r="U81" s="50"/>
      <c r="V81" s="50"/>
      <c r="W81" s="51"/>
      <c r="X81" s="52">
        <f>K81-K2</f>
        <v>-1.155976292682908</v>
      </c>
      <c r="Y81" s="52">
        <f>L81-L2</f>
        <v>-0.83948099999999215</v>
      </c>
      <c r="Z81" s="52">
        <f>M81-M2</f>
        <v>-8.9417839999999984</v>
      </c>
      <c r="AA81" s="52"/>
      <c r="AB81" s="52"/>
      <c r="AC81" s="52"/>
      <c r="AD81" s="52"/>
    </row>
    <row r="82" spans="1:30" ht="15.75">
      <c r="A82" s="86" t="s">
        <v>2</v>
      </c>
      <c r="B82" s="87" t="s">
        <v>73</v>
      </c>
      <c r="C82" s="88" t="s">
        <v>104</v>
      </c>
      <c r="D82" s="46">
        <v>24</v>
      </c>
      <c r="E82" s="46">
        <v>49</v>
      </c>
      <c r="F82" s="46">
        <v>33</v>
      </c>
      <c r="G82" s="46"/>
      <c r="H82" s="46"/>
      <c r="I82" s="47"/>
      <c r="J82" s="47"/>
      <c r="K82" s="48">
        <v>74.625</v>
      </c>
      <c r="L82" s="48">
        <v>56.32</v>
      </c>
      <c r="M82" s="48">
        <v>56.7</v>
      </c>
      <c r="N82" s="48"/>
      <c r="O82" s="48"/>
      <c r="P82" s="48" t="s">
        <v>63</v>
      </c>
      <c r="Q82" s="48" t="s">
        <v>63</v>
      </c>
      <c r="R82" s="50">
        <f t="shared" si="75"/>
        <v>-18.305</v>
      </c>
      <c r="S82" s="50">
        <f t="shared" si="75"/>
        <v>0.38000000000000256</v>
      </c>
      <c r="T82" s="50"/>
      <c r="U82" s="50"/>
      <c r="V82" s="50"/>
      <c r="W82" s="51"/>
      <c r="X82" s="52">
        <f>K82-K2</f>
        <v>26.173292000000004</v>
      </c>
      <c r="Y82" s="52">
        <f>L82-L2</f>
        <v>13.590519000000008</v>
      </c>
      <c r="Z82" s="52">
        <f>M82-M2</f>
        <v>15.538216000000006</v>
      </c>
      <c r="AA82" s="52"/>
      <c r="AB82" s="52"/>
      <c r="AC82" s="52"/>
      <c r="AD82" s="52"/>
    </row>
    <row r="83" spans="1:30" ht="15.75">
      <c r="A83" s="86" t="s">
        <v>2</v>
      </c>
      <c r="B83" s="87" t="s">
        <v>73</v>
      </c>
      <c r="C83" s="84" t="s">
        <v>105</v>
      </c>
      <c r="D83" s="46">
        <v>82</v>
      </c>
      <c r="E83" s="46">
        <v>84</v>
      </c>
      <c r="F83" s="46">
        <v>76</v>
      </c>
      <c r="G83" s="46">
        <v>54</v>
      </c>
      <c r="H83" s="46"/>
      <c r="I83" s="47"/>
      <c r="J83" s="47"/>
      <c r="K83" s="48">
        <v>49.635542168674704</v>
      </c>
      <c r="L83" s="48">
        <v>45.09</v>
      </c>
      <c r="M83" s="48">
        <v>36.909999999999997</v>
      </c>
      <c r="N83" s="48">
        <v>31.34</v>
      </c>
      <c r="O83" s="48"/>
      <c r="P83" s="48" t="s">
        <v>63</v>
      </c>
      <c r="Q83" s="48" t="s">
        <v>63</v>
      </c>
      <c r="R83" s="50">
        <f t="shared" si="75"/>
        <v>-4.5455421686747002</v>
      </c>
      <c r="S83" s="50">
        <f t="shared" si="75"/>
        <v>-8.1800000000000068</v>
      </c>
      <c r="T83" s="50">
        <f t="shared" si="21"/>
        <v>-5.5699999999999967</v>
      </c>
      <c r="U83" s="50"/>
      <c r="V83" s="50"/>
      <c r="W83" s="51"/>
      <c r="X83" s="52">
        <f>K83-K2</f>
        <v>1.1838341686747071</v>
      </c>
      <c r="Y83" s="52">
        <f>L83-L2</f>
        <v>2.3605190000000107</v>
      </c>
      <c r="Z83" s="52">
        <f>M83-M2</f>
        <v>-4.2517840000000007</v>
      </c>
      <c r="AA83" s="52">
        <f>N83-N2</f>
        <v>-8.6920109999999973</v>
      </c>
      <c r="AB83" s="52"/>
      <c r="AC83" s="52"/>
      <c r="AD83" s="52"/>
    </row>
    <row r="84" spans="1:30" ht="18.75">
      <c r="A84" s="58" t="s">
        <v>106</v>
      </c>
      <c r="B84" s="59"/>
      <c r="C84" s="60"/>
      <c r="D84" s="61">
        <f>SUM(D52:D83)</f>
        <v>2250</v>
      </c>
      <c r="E84" s="61">
        <f>SUM(E52:E83)</f>
        <v>2291</v>
      </c>
      <c r="F84" s="61">
        <f t="shared" ref="F84:G84" si="76">SUM(F52:F83)</f>
        <v>2431</v>
      </c>
      <c r="G84" s="61">
        <f t="shared" si="76"/>
        <v>2206</v>
      </c>
      <c r="H84" s="61">
        <f>SUM(H52:H83)</f>
        <v>2243</v>
      </c>
      <c r="I84" s="62">
        <f>SUM(I52:I83)</f>
        <v>2420</v>
      </c>
      <c r="J84" s="62">
        <f>SUM(J52:J83)</f>
        <v>2547</v>
      </c>
      <c r="K84" s="89">
        <f>(D52*K52+D53*K53+D54*K54+D55*K55+D56*K56+D57*K57+D58*K58+D59*K59+D60*K60+D61*K61+D62*K62+D63*K63+D64*K64+D65*K65+D66*K66+D67*K67+D68*K68+D69*K69+D70*K70+D71*K71+D73*K73+D74*K74+D76*K76+D77*K77+D81*K81+D82*K82+D83*K83)/D84</f>
        <v>52.998573282898562</v>
      </c>
      <c r="L84" s="89">
        <f>(E52*L52+E53*L53+E54*L54+E55*L55+E56*L56+E57*L57+E58*L58+E59*L59+E60*L60+E61*L61+E62*L62+E63*L63+E64*L64+E65*L65+E66*L66+E67*L67+E68*L68+E69*L69+E70*L70+E71*L71+E73*L73+E74*L74+E76*L76+E77*L77+E81*L81+E82*L82+E83*L83)/E84</f>
        <v>48.904997817546921</v>
      </c>
      <c r="M84" s="89">
        <f>(F52*M52+F53*M53+F54*M54+F55*M55+F56*M56+F57*M57+F58*M58+F59*M59+F60*M60+F61*M61+F62*M62+F63*M63+F64*M64+F65*M65+F66*M66+F67*M67+F68*M68+F69*M69+F70*M70+F71*M71+F73*M73+F74*M74+F76*M76+F77*M77+F81*M81+F82*M82+F83*M83)/F84</f>
        <v>45.017503085150146</v>
      </c>
      <c r="N84" s="89">
        <f>(G52*N52+G53*N53+G54*N54+G55*N55+G56*N56+G57*N57+G58*N58+G59*N59+G60*N60+G61*N61+G62*N62+G63*N63+G64*N64+G65*N65+G66*N66+G67*N67+G68*N68+G69*N69+G70*N70+G71*N71+G73*N73+G74*N74+G76*N76+G77*N77+G81*N81+G82*N82+G83*N83)/G84</f>
        <v>44.499197642792375</v>
      </c>
      <c r="O84" s="89">
        <f>(H52*O52+H53*O53+H54*O54+H55*O55+H56*O56+H57*O57+H58*O58+H59*O59+H60*O60+H61*O61+H62*O62+H63*O63+H64*O64+H65*O65+H66*O66+H67*O67+H68*O68+H69*O69+H70*O70+H71*O71+H73*O73+H74*O74+H76*O76+H77*O77+H81*O81+H82*O82+H83*O83)/H84</f>
        <v>42.55236290682123</v>
      </c>
      <c r="P84" s="89">
        <f>(I52*P52+I53*P53+I54*P54+I55*P55+I56*P56+I57*P57+I58*P58+I59*P59+I60*P60+I61*P61+I62*P62+I63*P63+I64*P64+I65*P65+I66*P66+I67*P67+I68*P68+I69*P69+I70*P70+I71*P71+I73*P73+I72*P72+I74*P74+I76*P76+I77*P77)/I84</f>
        <v>39.208574380165295</v>
      </c>
      <c r="Q84" s="83">
        <f>(J52*Q52+J53*Q53+J54*Q54+J55*Q55+J56*Q56+J57*Q57+J58*Q58+J59*Q59+J60*Q60+J61*Q61+J62*Q62+J63*Q63+J64*Q64+J65*Q65+J66*Q66+J67*Q67+J68*Q68+J69*Q69+J70*Q70+J71*Q71+J72*Q72+J73*Q73+J74*Q74+J75*Q75+J76*Q76+J77*Q77+J78*Q78+J79*Q79+J80*Q80)/J84</f>
        <v>48.039320769532779</v>
      </c>
      <c r="R84" s="63">
        <v>-1.9880952380952337</v>
      </c>
      <c r="S84" s="63">
        <v>-7.3119047619047635</v>
      </c>
      <c r="T84" s="63">
        <v>-8.1489247311827953</v>
      </c>
      <c r="U84" s="63">
        <v>5.461745244003307</v>
      </c>
      <c r="V84" s="63">
        <f t="shared" ref="V84:W109" si="77">P84-O84</f>
        <v>-3.3437885266559348</v>
      </c>
      <c r="W84" s="51">
        <f t="shared" si="77"/>
        <v>8.8307463893674836</v>
      </c>
      <c r="X84" s="52">
        <f t="shared" ref="X84:AC84" si="78">K84-K2</f>
        <v>4.5468652828985654</v>
      </c>
      <c r="Y84" s="52">
        <f t="shared" si="78"/>
        <v>6.1755168175469279</v>
      </c>
      <c r="Z84" s="52">
        <f t="shared" si="78"/>
        <v>3.8557190851501488</v>
      </c>
      <c r="AA84" s="52">
        <f t="shared" si="78"/>
        <v>4.4671866427923774</v>
      </c>
      <c r="AB84" s="52">
        <f t="shared" si="78"/>
        <v>2.7883899068212301</v>
      </c>
      <c r="AC84" s="52">
        <f t="shared" si="78"/>
        <v>3.4685743801652933</v>
      </c>
      <c r="AD84" s="52"/>
    </row>
    <row r="85" spans="1:30" ht="15.75">
      <c r="A85" s="43" t="s">
        <v>2</v>
      </c>
      <c r="B85" s="44" t="s">
        <v>107</v>
      </c>
      <c r="C85" s="71" t="s">
        <v>108</v>
      </c>
      <c r="D85" s="46"/>
      <c r="E85" s="46"/>
      <c r="F85" s="46"/>
      <c r="G85" s="46"/>
      <c r="H85" s="46">
        <v>48</v>
      </c>
      <c r="I85" s="47">
        <v>47</v>
      </c>
      <c r="J85" s="47">
        <v>58</v>
      </c>
      <c r="K85" s="48"/>
      <c r="L85" s="48"/>
      <c r="M85" s="48"/>
      <c r="N85" s="48"/>
      <c r="O85" s="48">
        <v>56.06</v>
      </c>
      <c r="P85" s="48">
        <v>54</v>
      </c>
      <c r="Q85" s="49">
        <v>49.72</v>
      </c>
      <c r="R85" s="50"/>
      <c r="S85" s="50"/>
      <c r="T85" s="50"/>
      <c r="U85" s="50"/>
      <c r="V85" s="50">
        <f t="shared" si="77"/>
        <v>-2.0600000000000023</v>
      </c>
      <c r="W85" s="51">
        <f t="shared" si="77"/>
        <v>-4.2800000000000011</v>
      </c>
      <c r="X85" s="52"/>
      <c r="Y85" s="52"/>
      <c r="Z85" s="52"/>
      <c r="AA85" s="52"/>
      <c r="AB85" s="52">
        <f>O85-O2</f>
        <v>16.296027000000002</v>
      </c>
      <c r="AC85" s="52">
        <f>P85-P2</f>
        <v>18.259999999999998</v>
      </c>
      <c r="AD85" s="52"/>
    </row>
    <row r="86" spans="1:30" ht="15.75">
      <c r="A86" s="43" t="s">
        <v>2</v>
      </c>
      <c r="B86" s="44" t="s">
        <v>107</v>
      </c>
      <c r="C86" s="71" t="s">
        <v>109</v>
      </c>
      <c r="D86" s="46">
        <v>39</v>
      </c>
      <c r="E86" s="46">
        <v>15</v>
      </c>
      <c r="F86" s="46">
        <v>21</v>
      </c>
      <c r="G86" s="46">
        <v>30</v>
      </c>
      <c r="H86" s="46">
        <v>27</v>
      </c>
      <c r="I86" s="47">
        <v>32</v>
      </c>
      <c r="J86" s="47">
        <v>45</v>
      </c>
      <c r="K86" s="48">
        <v>39.519230769230774</v>
      </c>
      <c r="L86" s="48">
        <v>31.44</v>
      </c>
      <c r="M86" s="48">
        <v>29.64</v>
      </c>
      <c r="N86" s="48">
        <v>26.35</v>
      </c>
      <c r="O86" s="48">
        <v>22.69</v>
      </c>
      <c r="P86" s="48">
        <v>20.11</v>
      </c>
      <c r="Q86" s="67">
        <v>25.98</v>
      </c>
      <c r="R86" s="50">
        <v>-8.0692307692307708</v>
      </c>
      <c r="S86" s="50">
        <v>-3.1166666666666707</v>
      </c>
      <c r="T86" s="50">
        <v>-2.6666666666666679</v>
      </c>
      <c r="U86" s="50">
        <v>-4.3796296296296227</v>
      </c>
      <c r="V86" s="50">
        <f t="shared" si="77"/>
        <v>-2.5800000000000018</v>
      </c>
      <c r="W86" s="51">
        <f t="shared" si="77"/>
        <v>5.870000000000001</v>
      </c>
      <c r="X86" s="52">
        <f t="shared" ref="X86:AC86" si="79">K86-K2</f>
        <v>-8.9324772307692228</v>
      </c>
      <c r="Y86" s="52">
        <f t="shared" si="79"/>
        <v>-11.289480999999991</v>
      </c>
      <c r="Z86" s="52">
        <f t="shared" si="79"/>
        <v>-11.521783999999997</v>
      </c>
      <c r="AA86" s="52">
        <f t="shared" si="79"/>
        <v>-13.682010999999996</v>
      </c>
      <c r="AB86" s="52">
        <f t="shared" si="79"/>
        <v>-17.073972999999999</v>
      </c>
      <c r="AC86" s="52">
        <f t="shared" si="79"/>
        <v>-15.630000000000003</v>
      </c>
      <c r="AD86" s="52"/>
    </row>
    <row r="87" spans="1:30">
      <c r="A87" s="58" t="s">
        <v>110</v>
      </c>
      <c r="B87" s="59"/>
      <c r="C87" s="60"/>
      <c r="D87" s="69">
        <f t="shared" ref="D87:F87" si="80">SUM(D85:D86)</f>
        <v>39</v>
      </c>
      <c r="E87" s="69">
        <f t="shared" si="80"/>
        <v>15</v>
      </c>
      <c r="F87" s="69">
        <f t="shared" si="80"/>
        <v>21</v>
      </c>
      <c r="G87" s="69">
        <f>SUM(G85:G86)</f>
        <v>30</v>
      </c>
      <c r="H87" s="69">
        <f>SUM(H85:H86)</f>
        <v>75</v>
      </c>
      <c r="I87" s="90">
        <f>SUM(I85:I86)</f>
        <v>79</v>
      </c>
      <c r="J87" s="62">
        <f>SUM(J85:J86)</f>
        <v>103</v>
      </c>
      <c r="K87" s="63">
        <f t="shared" ref="K87:Q87" si="81">(D85*K85+D86*K86)/D87</f>
        <v>39.519230769230774</v>
      </c>
      <c r="L87" s="63">
        <f t="shared" si="81"/>
        <v>31.44</v>
      </c>
      <c r="M87" s="63">
        <f t="shared" si="81"/>
        <v>29.640000000000004</v>
      </c>
      <c r="N87" s="63">
        <f t="shared" si="81"/>
        <v>26.35</v>
      </c>
      <c r="O87" s="63">
        <f t="shared" si="81"/>
        <v>44.046800000000005</v>
      </c>
      <c r="P87" s="63">
        <f t="shared" si="81"/>
        <v>40.272405063291139</v>
      </c>
      <c r="Q87" s="91">
        <f t="shared" si="81"/>
        <v>39.348155339805821</v>
      </c>
      <c r="R87" s="63">
        <f>L87-K87</f>
        <v>-8.0792307692307723</v>
      </c>
      <c r="S87" s="63">
        <f t="shared" ref="S87:W93" si="82">M87-L87</f>
        <v>-1.7999999999999972</v>
      </c>
      <c r="T87" s="63">
        <f t="shared" si="82"/>
        <v>-3.2900000000000027</v>
      </c>
      <c r="U87" s="63">
        <f t="shared" si="82"/>
        <v>17.696800000000003</v>
      </c>
      <c r="V87" s="63">
        <f>P87-O87</f>
        <v>-3.7743949367088661</v>
      </c>
      <c r="W87" s="51">
        <f>Q87-P87</f>
        <v>-0.92424972348531753</v>
      </c>
      <c r="X87" s="52">
        <f t="shared" ref="X87:AC87" si="83">K87-K2</f>
        <v>-8.9324772307692228</v>
      </c>
      <c r="Y87" s="52">
        <f t="shared" si="83"/>
        <v>-11.289480999999991</v>
      </c>
      <c r="Z87" s="52">
        <f t="shared" si="83"/>
        <v>-11.521783999999993</v>
      </c>
      <c r="AA87" s="52">
        <f t="shared" si="83"/>
        <v>-13.682010999999996</v>
      </c>
      <c r="AB87" s="52">
        <f t="shared" si="83"/>
        <v>4.2828270000000046</v>
      </c>
      <c r="AC87" s="52">
        <f t="shared" si="83"/>
        <v>4.5324050632911366</v>
      </c>
      <c r="AD87" s="52"/>
    </row>
    <row r="88" spans="1:30" ht="15.75">
      <c r="A88" s="76" t="s">
        <v>2</v>
      </c>
      <c r="B88" s="77" t="s">
        <v>111</v>
      </c>
      <c r="C88" s="78" t="s">
        <v>112</v>
      </c>
      <c r="D88" s="46">
        <v>72</v>
      </c>
      <c r="E88" s="46">
        <v>99</v>
      </c>
      <c r="F88" s="46">
        <v>88</v>
      </c>
      <c r="G88" s="46">
        <v>130</v>
      </c>
      <c r="H88" s="46">
        <v>115</v>
      </c>
      <c r="I88" s="47">
        <v>125</v>
      </c>
      <c r="J88" s="47">
        <v>153</v>
      </c>
      <c r="K88" s="48">
        <v>32.301311728395063</v>
      </c>
      <c r="L88" s="48">
        <v>34.189696969696968</v>
      </c>
      <c r="M88" s="48">
        <v>29.417272727272731</v>
      </c>
      <c r="N88" s="48">
        <v>32.637307692307694</v>
      </c>
      <c r="O88" s="48">
        <v>27.569565217391304</v>
      </c>
      <c r="P88" s="48">
        <v>26.35</v>
      </c>
      <c r="Q88" s="67">
        <v>32.51</v>
      </c>
      <c r="R88" s="50">
        <f t="shared" ref="R88:R93" si="84">L88-K88</f>
        <v>1.8883852413019042</v>
      </c>
      <c r="S88" s="50">
        <f t="shared" si="82"/>
        <v>-4.7724242424242362</v>
      </c>
      <c r="T88" s="50">
        <f t="shared" si="82"/>
        <v>3.2200349650349622</v>
      </c>
      <c r="U88" s="50">
        <f t="shared" si="82"/>
        <v>-5.0677424749163897</v>
      </c>
      <c r="V88" s="50">
        <f t="shared" si="82"/>
        <v>-1.2195652173913025</v>
      </c>
      <c r="W88" s="51">
        <f t="shared" si="82"/>
        <v>6.1599999999999966</v>
      </c>
      <c r="X88" s="52">
        <f t="shared" ref="X88:AC88" si="85">K88-K2</f>
        <v>-16.150396271604933</v>
      </c>
      <c r="Y88" s="52">
        <f t="shared" si="85"/>
        <v>-8.539784030303025</v>
      </c>
      <c r="Z88" s="52">
        <f t="shared" si="85"/>
        <v>-11.744511272727266</v>
      </c>
      <c r="AA88" s="52">
        <f t="shared" si="85"/>
        <v>-7.3947033076923034</v>
      </c>
      <c r="AB88" s="52">
        <f t="shared" si="85"/>
        <v>-12.194407782608696</v>
      </c>
      <c r="AC88" s="52">
        <f t="shared" si="85"/>
        <v>-9.39</v>
      </c>
      <c r="AD88" s="52"/>
    </row>
    <row r="89" spans="1:30" ht="15.75">
      <c r="A89" s="76" t="s">
        <v>2</v>
      </c>
      <c r="B89" s="77" t="s">
        <v>111</v>
      </c>
      <c r="C89" s="78" t="s">
        <v>113</v>
      </c>
      <c r="D89" s="46">
        <v>142</v>
      </c>
      <c r="E89" s="46">
        <v>216</v>
      </c>
      <c r="F89" s="46">
        <v>254</v>
      </c>
      <c r="G89" s="46">
        <v>200</v>
      </c>
      <c r="H89" s="46">
        <v>248</v>
      </c>
      <c r="I89" s="47">
        <v>129</v>
      </c>
      <c r="J89" s="47">
        <v>108</v>
      </c>
      <c r="K89" s="48">
        <v>23.547603373993521</v>
      </c>
      <c r="L89" s="48">
        <v>24.35300925925926</v>
      </c>
      <c r="M89" s="48">
        <v>20.404527559055119</v>
      </c>
      <c r="N89" s="48">
        <v>22.380399999999998</v>
      </c>
      <c r="O89" s="48">
        <v>22.63040322580645</v>
      </c>
      <c r="P89" s="48">
        <v>15.04</v>
      </c>
      <c r="Q89" s="67">
        <v>18.239999999999998</v>
      </c>
      <c r="R89" s="50">
        <f t="shared" si="84"/>
        <v>0.80540588526573842</v>
      </c>
      <c r="S89" s="50">
        <f t="shared" si="82"/>
        <v>-3.948481700204141</v>
      </c>
      <c r="T89" s="50">
        <f t="shared" si="82"/>
        <v>1.9758724409448796</v>
      </c>
      <c r="U89" s="50">
        <f t="shared" si="82"/>
        <v>0.25000322580645218</v>
      </c>
      <c r="V89" s="50">
        <f t="shared" si="82"/>
        <v>-7.5904032258064511</v>
      </c>
      <c r="W89" s="51">
        <f t="shared" si="82"/>
        <v>3.1999999999999993</v>
      </c>
      <c r="X89" s="52">
        <f t="shared" ref="X89:AC89" si="86">K89-K2</f>
        <v>-24.904104626006475</v>
      </c>
      <c r="Y89" s="52">
        <f t="shared" si="86"/>
        <v>-18.376471740740733</v>
      </c>
      <c r="Z89" s="52">
        <f t="shared" si="86"/>
        <v>-20.757256440944879</v>
      </c>
      <c r="AA89" s="52">
        <f t="shared" si="86"/>
        <v>-17.651610999999999</v>
      </c>
      <c r="AB89" s="52">
        <f t="shared" si="86"/>
        <v>-17.13356977419355</v>
      </c>
      <c r="AC89" s="52">
        <f t="shared" si="86"/>
        <v>-20.700000000000003</v>
      </c>
      <c r="AD89" s="52"/>
    </row>
    <row r="90" spans="1:30" ht="15.75">
      <c r="A90" s="76" t="s">
        <v>2</v>
      </c>
      <c r="B90" s="77" t="s">
        <v>111</v>
      </c>
      <c r="C90" s="78" t="s">
        <v>114</v>
      </c>
      <c r="D90" s="46">
        <v>112</v>
      </c>
      <c r="E90" s="46">
        <v>116</v>
      </c>
      <c r="F90" s="46">
        <v>104</v>
      </c>
      <c r="G90" s="46">
        <v>108</v>
      </c>
      <c r="H90" s="46">
        <v>116</v>
      </c>
      <c r="I90" s="47">
        <v>85</v>
      </c>
      <c r="J90" s="47">
        <v>64</v>
      </c>
      <c r="K90" s="48">
        <v>96.013392857142847</v>
      </c>
      <c r="L90" s="48">
        <v>90.01</v>
      </c>
      <c r="M90" s="48">
        <v>85.83</v>
      </c>
      <c r="N90" s="48">
        <v>82.2</v>
      </c>
      <c r="O90" s="48">
        <v>69.59</v>
      </c>
      <c r="P90" s="48">
        <v>65.58</v>
      </c>
      <c r="Q90" s="53">
        <v>79.48</v>
      </c>
      <c r="R90" s="50">
        <f t="shared" si="84"/>
        <v>-6.0033928571428419</v>
      </c>
      <c r="S90" s="50">
        <f t="shared" si="82"/>
        <v>-4.1800000000000068</v>
      </c>
      <c r="T90" s="50">
        <f t="shared" si="82"/>
        <v>-3.6299999999999955</v>
      </c>
      <c r="U90" s="50">
        <f t="shared" si="82"/>
        <v>-12.61</v>
      </c>
      <c r="V90" s="50">
        <f t="shared" si="82"/>
        <v>-4.0100000000000051</v>
      </c>
      <c r="W90" s="51">
        <f t="shared" si="82"/>
        <v>13.900000000000006</v>
      </c>
      <c r="X90" s="52">
        <f t="shared" ref="X90:AC90" si="87">K90-K2</f>
        <v>47.561684857142851</v>
      </c>
      <c r="Y90" s="52">
        <f t="shared" si="87"/>
        <v>47.280519000000012</v>
      </c>
      <c r="Z90" s="52">
        <f t="shared" si="87"/>
        <v>44.668216000000001</v>
      </c>
      <c r="AA90" s="52">
        <f t="shared" si="87"/>
        <v>42.167989000000006</v>
      </c>
      <c r="AB90" s="52">
        <f t="shared" si="87"/>
        <v>29.826027000000003</v>
      </c>
      <c r="AC90" s="52">
        <f t="shared" si="87"/>
        <v>29.839999999999996</v>
      </c>
      <c r="AD90" s="52"/>
    </row>
    <row r="91" spans="1:30" ht="15.75">
      <c r="A91" s="76" t="s">
        <v>2</v>
      </c>
      <c r="B91" s="77" t="s">
        <v>111</v>
      </c>
      <c r="C91" s="78" t="s">
        <v>115</v>
      </c>
      <c r="D91" s="46">
        <v>17</v>
      </c>
      <c r="E91" s="46">
        <v>43</v>
      </c>
      <c r="F91" s="46">
        <v>53</v>
      </c>
      <c r="G91" s="46">
        <v>40</v>
      </c>
      <c r="H91" s="46">
        <v>45</v>
      </c>
      <c r="I91" s="47">
        <v>42</v>
      </c>
      <c r="J91" s="47">
        <v>58</v>
      </c>
      <c r="K91" s="48">
        <v>36.147727272727273</v>
      </c>
      <c r="L91" s="48">
        <v>42.88</v>
      </c>
      <c r="M91" s="48">
        <v>43.88</v>
      </c>
      <c r="N91" s="48">
        <v>36.82</v>
      </c>
      <c r="O91" s="48">
        <v>42.18</v>
      </c>
      <c r="P91" s="48">
        <v>33.96</v>
      </c>
      <c r="Q91" s="53">
        <v>55.8</v>
      </c>
      <c r="R91" s="50">
        <f t="shared" si="84"/>
        <v>6.7322727272727292</v>
      </c>
      <c r="S91" s="50">
        <f t="shared" si="82"/>
        <v>1</v>
      </c>
      <c r="T91" s="50">
        <f t="shared" si="82"/>
        <v>-7.0600000000000023</v>
      </c>
      <c r="U91" s="50">
        <f t="shared" si="82"/>
        <v>5.3599999999999994</v>
      </c>
      <c r="V91" s="50">
        <f t="shared" si="82"/>
        <v>-8.2199999999999989</v>
      </c>
      <c r="W91" s="51">
        <f t="shared" si="82"/>
        <v>21.839999999999996</v>
      </c>
      <c r="X91" s="52">
        <f t="shared" ref="X91:AC91" si="88">K91-K2</f>
        <v>-12.303980727272723</v>
      </c>
      <c r="Y91" s="52">
        <f t="shared" si="88"/>
        <v>0.15051900000000984</v>
      </c>
      <c r="Z91" s="52">
        <f t="shared" si="88"/>
        <v>2.7182160000000053</v>
      </c>
      <c r="AA91" s="52">
        <f t="shared" si="88"/>
        <v>-3.2120109999999968</v>
      </c>
      <c r="AB91" s="52">
        <f t="shared" si="88"/>
        <v>2.4160269999999997</v>
      </c>
      <c r="AC91" s="52">
        <f t="shared" si="88"/>
        <v>-1.7800000000000011</v>
      </c>
      <c r="AD91" s="52"/>
    </row>
    <row r="92" spans="1:30" ht="15.75">
      <c r="A92" s="76" t="s">
        <v>2</v>
      </c>
      <c r="B92" s="77" t="s">
        <v>111</v>
      </c>
      <c r="C92" s="78" t="s">
        <v>116</v>
      </c>
      <c r="D92" s="46">
        <v>48</v>
      </c>
      <c r="E92" s="46">
        <v>57</v>
      </c>
      <c r="F92" s="46">
        <v>61</v>
      </c>
      <c r="G92" s="46">
        <v>54</v>
      </c>
      <c r="H92" s="46">
        <v>45</v>
      </c>
      <c r="I92" s="47">
        <v>41</v>
      </c>
      <c r="J92" s="47">
        <v>47</v>
      </c>
      <c r="K92" s="48">
        <v>31.724609375000004</v>
      </c>
      <c r="L92" s="48">
        <v>24</v>
      </c>
      <c r="M92" s="48">
        <v>23.351147540983607</v>
      </c>
      <c r="N92" s="48">
        <v>19.648518518518518</v>
      </c>
      <c r="O92" s="48">
        <v>22.584</v>
      </c>
      <c r="P92" s="48">
        <v>21.35</v>
      </c>
      <c r="Q92" s="49">
        <v>19.760000000000002</v>
      </c>
      <c r="R92" s="50">
        <f t="shared" si="84"/>
        <v>-7.7246093750000036</v>
      </c>
      <c r="S92" s="50">
        <f t="shared" si="82"/>
        <v>-0.64885245901639266</v>
      </c>
      <c r="T92" s="50">
        <f t="shared" si="82"/>
        <v>-3.7026290224650893</v>
      </c>
      <c r="U92" s="50">
        <f t="shared" si="82"/>
        <v>2.9354814814814816</v>
      </c>
      <c r="V92" s="50">
        <f t="shared" si="82"/>
        <v>-1.2339999999999982</v>
      </c>
      <c r="W92" s="51">
        <f t="shared" si="82"/>
        <v>-1.5899999999999999</v>
      </c>
      <c r="X92" s="52">
        <f t="shared" ref="X92:AC92" si="89">K92-K2</f>
        <v>-16.727098624999993</v>
      </c>
      <c r="Y92" s="52">
        <f t="shared" si="89"/>
        <v>-18.729480999999993</v>
      </c>
      <c r="Z92" s="52">
        <f t="shared" si="89"/>
        <v>-17.81063645901639</v>
      </c>
      <c r="AA92" s="52">
        <f t="shared" si="89"/>
        <v>-20.383492481481479</v>
      </c>
      <c r="AB92" s="52">
        <f t="shared" si="89"/>
        <v>-17.179973</v>
      </c>
      <c r="AC92" s="52">
        <f t="shared" si="89"/>
        <v>-14.39</v>
      </c>
      <c r="AD92" s="52"/>
    </row>
    <row r="93" spans="1:30" ht="15.75">
      <c r="A93" s="76" t="s">
        <v>2</v>
      </c>
      <c r="B93" s="77" t="s">
        <v>111</v>
      </c>
      <c r="C93" s="78" t="s">
        <v>117</v>
      </c>
      <c r="D93" s="46">
        <v>122</v>
      </c>
      <c r="E93" s="46">
        <v>106</v>
      </c>
      <c r="F93" s="46">
        <v>136</v>
      </c>
      <c r="G93" s="46">
        <v>109</v>
      </c>
      <c r="H93" s="46">
        <v>63</v>
      </c>
      <c r="I93" s="47">
        <v>57</v>
      </c>
      <c r="J93" s="47">
        <v>82</v>
      </c>
      <c r="K93" s="48">
        <v>52.514227642276424</v>
      </c>
      <c r="L93" s="48">
        <v>44</v>
      </c>
      <c r="M93" s="48">
        <v>35.71</v>
      </c>
      <c r="N93" s="48">
        <v>37.11</v>
      </c>
      <c r="O93" s="48">
        <v>38.698730158730157</v>
      </c>
      <c r="P93" s="48">
        <v>37.61</v>
      </c>
      <c r="Q93" s="53">
        <v>45.94</v>
      </c>
      <c r="R93" s="50">
        <f t="shared" si="84"/>
        <v>-8.514227642276424</v>
      </c>
      <c r="S93" s="50">
        <f t="shared" si="82"/>
        <v>-8.2899999999999991</v>
      </c>
      <c r="T93" s="50">
        <f t="shared" si="82"/>
        <v>1.3999999999999986</v>
      </c>
      <c r="U93" s="50">
        <f t="shared" si="82"/>
        <v>1.5887301587301579</v>
      </c>
      <c r="V93" s="50">
        <f t="shared" si="77"/>
        <v>-1.0887301587301579</v>
      </c>
      <c r="W93" s="51">
        <f t="shared" si="77"/>
        <v>8.3299999999999983</v>
      </c>
      <c r="X93" s="52">
        <f t="shared" ref="X93:AC93" si="90">K93-K2</f>
        <v>4.0625196422764276</v>
      </c>
      <c r="Y93" s="52">
        <f t="shared" si="90"/>
        <v>1.2705190000000073</v>
      </c>
      <c r="Z93" s="52">
        <f t="shared" si="90"/>
        <v>-5.4517839999999964</v>
      </c>
      <c r="AA93" s="52">
        <f t="shared" si="90"/>
        <v>-2.9220109999999977</v>
      </c>
      <c r="AB93" s="52">
        <f t="shared" si="90"/>
        <v>-1.0652428412698427</v>
      </c>
      <c r="AC93" s="52">
        <f t="shared" si="90"/>
        <v>1.8699999999999974</v>
      </c>
      <c r="AD93" s="52"/>
    </row>
    <row r="94" spans="1:30" ht="15.75">
      <c r="A94" s="76" t="s">
        <v>2</v>
      </c>
      <c r="B94" s="77" t="s">
        <v>111</v>
      </c>
      <c r="C94" s="78" t="s">
        <v>118</v>
      </c>
      <c r="D94" s="46"/>
      <c r="E94" s="46"/>
      <c r="F94" s="46"/>
      <c r="G94" s="46"/>
      <c r="H94" s="46">
        <v>49</v>
      </c>
      <c r="I94" s="47">
        <v>47</v>
      </c>
      <c r="J94" s="47">
        <v>39</v>
      </c>
      <c r="K94" s="48"/>
      <c r="L94" s="48"/>
      <c r="M94" s="48"/>
      <c r="N94" s="48"/>
      <c r="O94" s="48">
        <v>95.12</v>
      </c>
      <c r="P94" s="48">
        <v>88.41</v>
      </c>
      <c r="Q94" s="53">
        <v>99.35</v>
      </c>
      <c r="R94" s="50"/>
      <c r="S94" s="50"/>
      <c r="T94" s="50"/>
      <c r="U94" s="50"/>
      <c r="V94" s="50">
        <f t="shared" si="77"/>
        <v>-6.710000000000008</v>
      </c>
      <c r="W94" s="51">
        <f t="shared" si="77"/>
        <v>10.939999999999998</v>
      </c>
      <c r="X94" s="52"/>
      <c r="Y94" s="52"/>
      <c r="Z94" s="52"/>
      <c r="AA94" s="52"/>
      <c r="AB94" s="52">
        <f>O94-O2</f>
        <v>55.356027000000005</v>
      </c>
      <c r="AC94" s="52">
        <f>P94-P2</f>
        <v>52.669999999999995</v>
      </c>
      <c r="AD94" s="52"/>
    </row>
    <row r="95" spans="1:30" ht="15.75">
      <c r="A95" s="76" t="s">
        <v>2</v>
      </c>
      <c r="B95" s="77" t="s">
        <v>111</v>
      </c>
      <c r="C95" s="78" t="s">
        <v>119</v>
      </c>
      <c r="D95" s="46">
        <v>70</v>
      </c>
      <c r="E95" s="46">
        <v>77</v>
      </c>
      <c r="F95" s="46">
        <v>53</v>
      </c>
      <c r="G95" s="46">
        <v>11</v>
      </c>
      <c r="H95" s="46">
        <v>39</v>
      </c>
      <c r="I95" s="47">
        <v>93</v>
      </c>
      <c r="J95" s="47">
        <v>74</v>
      </c>
      <c r="K95" s="48">
        <v>34.327464788732385</v>
      </c>
      <c r="L95" s="48">
        <v>31.87</v>
      </c>
      <c r="M95" s="48">
        <v>26.08</v>
      </c>
      <c r="N95" s="48">
        <v>16.079999999999998</v>
      </c>
      <c r="O95" s="48">
        <v>15.77</v>
      </c>
      <c r="P95" s="48">
        <v>23.3</v>
      </c>
      <c r="Q95" s="67">
        <v>23.31</v>
      </c>
      <c r="R95" s="50">
        <f t="shared" ref="R95:U98" si="91">L95-K95</f>
        <v>-2.4574647887323842</v>
      </c>
      <c r="S95" s="50">
        <f t="shared" si="91"/>
        <v>-5.7900000000000027</v>
      </c>
      <c r="T95" s="50">
        <f t="shared" si="91"/>
        <v>-10</v>
      </c>
      <c r="U95" s="50">
        <f t="shared" si="91"/>
        <v>-0.30999999999999872</v>
      </c>
      <c r="V95" s="50">
        <f t="shared" si="77"/>
        <v>7.5300000000000011</v>
      </c>
      <c r="W95" s="51">
        <f t="shared" si="77"/>
        <v>9.9999999999980105E-3</v>
      </c>
      <c r="X95" s="52">
        <f t="shared" ref="X95:AC95" si="92">K95-K2</f>
        <v>-14.124243211267611</v>
      </c>
      <c r="Y95" s="52">
        <f t="shared" si="92"/>
        <v>-10.859480999999992</v>
      </c>
      <c r="Z95" s="52">
        <f t="shared" si="92"/>
        <v>-15.081783999999999</v>
      </c>
      <c r="AA95" s="52">
        <f t="shared" si="92"/>
        <v>-23.952010999999999</v>
      </c>
      <c r="AB95" s="52">
        <f t="shared" si="92"/>
        <v>-23.993973</v>
      </c>
      <c r="AC95" s="52">
        <f t="shared" si="92"/>
        <v>-12.440000000000001</v>
      </c>
      <c r="AD95" s="52"/>
    </row>
    <row r="96" spans="1:30" ht="15.75">
      <c r="A96" s="76" t="s">
        <v>2</v>
      </c>
      <c r="B96" s="77" t="s">
        <v>111</v>
      </c>
      <c r="C96" s="78" t="s">
        <v>120</v>
      </c>
      <c r="D96" s="46">
        <v>23</v>
      </c>
      <c r="E96" s="46">
        <v>22</v>
      </c>
      <c r="F96" s="46">
        <v>19</v>
      </c>
      <c r="G96" s="46">
        <v>16</v>
      </c>
      <c r="H96" s="46">
        <v>6</v>
      </c>
      <c r="I96" s="47">
        <v>11</v>
      </c>
      <c r="J96" s="47">
        <v>11</v>
      </c>
      <c r="K96" s="48">
        <v>24.195652173913043</v>
      </c>
      <c r="L96" s="48">
        <v>31.96</v>
      </c>
      <c r="M96" s="48">
        <v>28.14</v>
      </c>
      <c r="N96" s="48">
        <v>32.89</v>
      </c>
      <c r="O96" s="48">
        <v>12.82</v>
      </c>
      <c r="P96" s="48">
        <v>23.81</v>
      </c>
      <c r="Q96" s="53">
        <v>41.7</v>
      </c>
      <c r="R96" s="50">
        <f t="shared" si="91"/>
        <v>7.7643478260869578</v>
      </c>
      <c r="S96" s="50">
        <f t="shared" si="91"/>
        <v>-3.8200000000000003</v>
      </c>
      <c r="T96" s="50">
        <f t="shared" si="91"/>
        <v>4.75</v>
      </c>
      <c r="U96" s="50">
        <f t="shared" si="91"/>
        <v>-20.07</v>
      </c>
      <c r="V96" s="50">
        <f t="shared" si="77"/>
        <v>10.989999999999998</v>
      </c>
      <c r="W96" s="51">
        <f t="shared" si="77"/>
        <v>17.890000000000004</v>
      </c>
      <c r="X96" s="52">
        <f t="shared" ref="X96:AC96" si="93">K96-K2</f>
        <v>-24.256055826086953</v>
      </c>
      <c r="Y96" s="52">
        <f t="shared" si="93"/>
        <v>-10.769480999999992</v>
      </c>
      <c r="Z96" s="52">
        <f t="shared" si="93"/>
        <v>-13.021783999999997</v>
      </c>
      <c r="AA96" s="52">
        <f t="shared" si="93"/>
        <v>-7.1420109999999966</v>
      </c>
      <c r="AB96" s="52">
        <f t="shared" si="93"/>
        <v>-26.943973</v>
      </c>
      <c r="AC96" s="52">
        <f t="shared" si="93"/>
        <v>-11.930000000000003</v>
      </c>
      <c r="AD96" s="52"/>
    </row>
    <row r="97" spans="1:30" ht="15.75">
      <c r="A97" s="76" t="s">
        <v>2</v>
      </c>
      <c r="B97" s="77" t="s">
        <v>111</v>
      </c>
      <c r="C97" s="78" t="s">
        <v>121</v>
      </c>
      <c r="D97" s="46">
        <v>76</v>
      </c>
      <c r="E97" s="46">
        <v>96</v>
      </c>
      <c r="F97" s="46">
        <v>88</v>
      </c>
      <c r="G97" s="46">
        <v>60</v>
      </c>
      <c r="H97" s="46">
        <v>52</v>
      </c>
      <c r="I97" s="47">
        <v>89</v>
      </c>
      <c r="J97" s="47">
        <v>122</v>
      </c>
      <c r="K97" s="48">
        <v>77.282894736842081</v>
      </c>
      <c r="L97" s="48">
        <v>72.73</v>
      </c>
      <c r="M97" s="48">
        <v>67.33</v>
      </c>
      <c r="N97" s="48">
        <v>67.260000000000005</v>
      </c>
      <c r="O97" s="48">
        <v>58.76</v>
      </c>
      <c r="P97" s="48">
        <v>45.93</v>
      </c>
      <c r="Q97" s="53">
        <v>54.88</v>
      </c>
      <c r="R97" s="50">
        <f t="shared" si="91"/>
        <v>-4.5528947368420774</v>
      </c>
      <c r="S97" s="50">
        <f t="shared" si="91"/>
        <v>-5.4000000000000057</v>
      </c>
      <c r="T97" s="50">
        <f t="shared" si="91"/>
        <v>-6.9999999999993179E-2</v>
      </c>
      <c r="U97" s="50">
        <f t="shared" si="91"/>
        <v>-8.5000000000000071</v>
      </c>
      <c r="V97" s="50">
        <f t="shared" si="77"/>
        <v>-12.829999999999998</v>
      </c>
      <c r="W97" s="51">
        <f t="shared" si="77"/>
        <v>8.9500000000000028</v>
      </c>
      <c r="X97" s="52">
        <f t="shared" ref="X97:AC97" si="94">K97-K2</f>
        <v>28.831186736842085</v>
      </c>
      <c r="Y97" s="52">
        <f t="shared" si="94"/>
        <v>30.000519000000011</v>
      </c>
      <c r="Z97" s="52">
        <f t="shared" si="94"/>
        <v>26.168216000000001</v>
      </c>
      <c r="AA97" s="52">
        <f t="shared" si="94"/>
        <v>27.227989000000008</v>
      </c>
      <c r="AB97" s="52">
        <f t="shared" si="94"/>
        <v>18.996026999999998</v>
      </c>
      <c r="AC97" s="52">
        <f t="shared" si="94"/>
        <v>10.189999999999998</v>
      </c>
      <c r="AD97" s="52"/>
    </row>
    <row r="98" spans="1:30" ht="18.75">
      <c r="A98" s="58" t="s">
        <v>122</v>
      </c>
      <c r="B98" s="59"/>
      <c r="C98" s="60"/>
      <c r="D98" s="61">
        <f t="shared" ref="D98:J98" si="95">SUM(D88:D97)</f>
        <v>682</v>
      </c>
      <c r="E98" s="61">
        <f t="shared" si="95"/>
        <v>832</v>
      </c>
      <c r="F98" s="61">
        <f t="shared" si="95"/>
        <v>856</v>
      </c>
      <c r="G98" s="61">
        <f t="shared" si="95"/>
        <v>728</v>
      </c>
      <c r="H98" s="61">
        <f t="shared" si="95"/>
        <v>778</v>
      </c>
      <c r="I98" s="62">
        <f t="shared" si="95"/>
        <v>719</v>
      </c>
      <c r="J98" s="62">
        <f t="shared" si="95"/>
        <v>758</v>
      </c>
      <c r="K98" s="63">
        <f t="shared" ref="K98:Q98" si="96">(D88*K88+D89*K89+D90*K90+D91*K91+D92*K92+D93*K93+D94*K94+D95*K95+D96*K96+D97*K97)/D98</f>
        <v>49.559978071491017</v>
      </c>
      <c r="L98" s="63">
        <f t="shared" si="96"/>
        <v>44.592812500000001</v>
      </c>
      <c r="M98" s="63">
        <f t="shared" si="96"/>
        <v>38.722371495327103</v>
      </c>
      <c r="N98" s="63">
        <f t="shared" si="96"/>
        <v>39.717115384615383</v>
      </c>
      <c r="O98" s="63">
        <f t="shared" si="96"/>
        <v>39.352223650385596</v>
      </c>
      <c r="P98" s="63">
        <f t="shared" si="96"/>
        <v>36.057719054242</v>
      </c>
      <c r="Q98" s="64">
        <f t="shared" si="96"/>
        <v>43.161635883905006</v>
      </c>
      <c r="R98" s="63">
        <f t="shared" si="91"/>
        <v>-4.9671655714910159</v>
      </c>
      <c r="S98" s="63">
        <f t="shared" si="91"/>
        <v>-5.8704410046728981</v>
      </c>
      <c r="T98" s="63">
        <f t="shared" si="91"/>
        <v>0.99474388928828006</v>
      </c>
      <c r="U98" s="63">
        <f t="shared" si="91"/>
        <v>-0.36489173422978638</v>
      </c>
      <c r="V98" s="63">
        <f t="shared" si="77"/>
        <v>-3.2945045961435966</v>
      </c>
      <c r="W98" s="51">
        <f t="shared" si="77"/>
        <v>7.1039168296630066</v>
      </c>
      <c r="X98" s="52">
        <f t="shared" ref="X98:AC98" si="97">K98-K2</f>
        <v>1.1082700714910203</v>
      </c>
      <c r="Y98" s="52">
        <f t="shared" si="97"/>
        <v>1.8633315000000081</v>
      </c>
      <c r="Z98" s="52">
        <f t="shared" si="97"/>
        <v>-2.4394125046728945</v>
      </c>
      <c r="AA98" s="52">
        <f t="shared" si="97"/>
        <v>-0.3148956153846143</v>
      </c>
      <c r="AB98" s="52">
        <f t="shared" si="97"/>
        <v>-0.41174934961440357</v>
      </c>
      <c r="AC98" s="52">
        <f t="shared" si="97"/>
        <v>0.31771905424199787</v>
      </c>
      <c r="AD98" s="52"/>
    </row>
    <row r="99" spans="1:30" ht="15.75">
      <c r="A99" s="43" t="s">
        <v>2</v>
      </c>
      <c r="B99" s="44" t="s">
        <v>123</v>
      </c>
      <c r="C99" s="71" t="s">
        <v>124</v>
      </c>
      <c r="D99" s="65"/>
      <c r="E99" s="65"/>
      <c r="F99" s="65"/>
      <c r="G99" s="65"/>
      <c r="H99" s="65"/>
      <c r="I99" s="66">
        <v>39</v>
      </c>
      <c r="J99" s="66">
        <v>19</v>
      </c>
      <c r="K99" s="48"/>
      <c r="L99" s="48"/>
      <c r="M99" s="48"/>
      <c r="N99" s="48"/>
      <c r="O99" s="48"/>
      <c r="P99" s="48">
        <v>49.74</v>
      </c>
      <c r="Q99" s="49">
        <v>48.59</v>
      </c>
      <c r="R99" s="50"/>
      <c r="S99" s="50"/>
      <c r="T99" s="50"/>
      <c r="U99" s="50"/>
      <c r="V99" s="50"/>
      <c r="W99" s="51">
        <f t="shared" si="77"/>
        <v>-1.1499999999999986</v>
      </c>
      <c r="X99" s="52"/>
      <c r="Y99" s="52"/>
      <c r="Z99" s="52"/>
      <c r="AA99" s="52"/>
      <c r="AB99" s="52"/>
      <c r="AC99" s="52">
        <f>P99-P2</f>
        <v>14</v>
      </c>
      <c r="AD99" s="52"/>
    </row>
    <row r="100" spans="1:30" ht="15.75">
      <c r="A100" s="43" t="s">
        <v>2</v>
      </c>
      <c r="B100" s="44" t="s">
        <v>123</v>
      </c>
      <c r="C100" s="71" t="s">
        <v>125</v>
      </c>
      <c r="D100" s="46">
        <v>13</v>
      </c>
      <c r="E100" s="46">
        <v>20</v>
      </c>
      <c r="F100" s="46">
        <v>19</v>
      </c>
      <c r="G100" s="46">
        <v>14</v>
      </c>
      <c r="H100" s="46">
        <v>17</v>
      </c>
      <c r="I100" s="47">
        <v>9</v>
      </c>
      <c r="J100" s="47">
        <v>14</v>
      </c>
      <c r="K100" s="48">
        <v>33.359375</v>
      </c>
      <c r="L100" s="48">
        <v>39.32</v>
      </c>
      <c r="M100" s="48">
        <v>32.47</v>
      </c>
      <c r="N100" s="48">
        <v>30.79</v>
      </c>
      <c r="O100" s="48">
        <v>23.99</v>
      </c>
      <c r="P100" s="48">
        <v>22.61</v>
      </c>
      <c r="Q100" s="49">
        <v>17.61</v>
      </c>
      <c r="R100" s="50">
        <v>5.9656250000000028</v>
      </c>
      <c r="S100" s="50">
        <v>-8.4171052631578966</v>
      </c>
      <c r="T100" s="50">
        <v>-2.1757518796992485</v>
      </c>
      <c r="U100" s="50">
        <v>-6.2762605042016766</v>
      </c>
      <c r="V100" s="50">
        <f t="shared" si="77"/>
        <v>-1.379999999999999</v>
      </c>
      <c r="W100" s="51">
        <f t="shared" si="77"/>
        <v>-5</v>
      </c>
      <c r="X100" s="52">
        <f t="shared" ref="X100:AC100" si="98">K100-K2</f>
        <v>-15.092332999999996</v>
      </c>
      <c r="Y100" s="52">
        <f t="shared" si="98"/>
        <v>-3.4094809999999924</v>
      </c>
      <c r="Z100" s="52">
        <f t="shared" si="98"/>
        <v>-8.6917839999999984</v>
      </c>
      <c r="AA100" s="52">
        <f t="shared" si="98"/>
        <v>-9.242010999999998</v>
      </c>
      <c r="AB100" s="52">
        <f t="shared" si="98"/>
        <v>-15.773973000000002</v>
      </c>
      <c r="AC100" s="52">
        <f t="shared" si="98"/>
        <v>-13.130000000000003</v>
      </c>
      <c r="AD100" s="52"/>
    </row>
    <row r="101" spans="1:30" ht="18.75">
      <c r="A101" s="58" t="s">
        <v>126</v>
      </c>
      <c r="B101" s="59"/>
      <c r="C101" s="60"/>
      <c r="D101" s="69">
        <f t="shared" ref="D101:G101" si="99">SUM(D99:D100)</f>
        <v>13</v>
      </c>
      <c r="E101" s="69">
        <f t="shared" si="99"/>
        <v>20</v>
      </c>
      <c r="F101" s="69">
        <f t="shared" si="99"/>
        <v>19</v>
      </c>
      <c r="G101" s="69">
        <f t="shared" si="99"/>
        <v>14</v>
      </c>
      <c r="H101" s="69">
        <f>SUM(H99:H100)</f>
        <v>17</v>
      </c>
      <c r="I101" s="62">
        <f>SUM(I99:I100)</f>
        <v>48</v>
      </c>
      <c r="J101" s="62">
        <f>SUM(J99:J100)</f>
        <v>33</v>
      </c>
      <c r="K101" s="63">
        <f t="shared" ref="K101:Q101" si="100">(D99*K99+D100*K100)/D101</f>
        <v>33.359375</v>
      </c>
      <c r="L101" s="63">
        <f t="shared" si="100"/>
        <v>39.32</v>
      </c>
      <c r="M101" s="63">
        <f t="shared" si="100"/>
        <v>32.47</v>
      </c>
      <c r="N101" s="63">
        <f t="shared" si="100"/>
        <v>30.79</v>
      </c>
      <c r="O101" s="63">
        <f t="shared" si="100"/>
        <v>23.99</v>
      </c>
      <c r="P101" s="63">
        <f t="shared" si="100"/>
        <v>44.65312500000001</v>
      </c>
      <c r="Q101" s="92">
        <f t="shared" si="100"/>
        <v>35.446969696969695</v>
      </c>
      <c r="R101" s="63">
        <f>L101-K101</f>
        <v>5.9606250000000003</v>
      </c>
      <c r="S101" s="63">
        <f t="shared" ref="S101:U108" si="101">M101-L101</f>
        <v>-6.8500000000000014</v>
      </c>
      <c r="T101" s="63">
        <f t="shared" si="101"/>
        <v>-1.6799999999999997</v>
      </c>
      <c r="U101" s="63">
        <f t="shared" si="101"/>
        <v>-6.8000000000000007</v>
      </c>
      <c r="V101" s="63">
        <f>P101-O101</f>
        <v>20.663125000000012</v>
      </c>
      <c r="W101" s="63">
        <f>Q101-P101</f>
        <v>-9.2061553030303145</v>
      </c>
      <c r="X101" s="52">
        <f t="shared" ref="X101:AC101" si="102">K101-K2</f>
        <v>-15.092332999999996</v>
      </c>
      <c r="Y101" s="52">
        <f t="shared" si="102"/>
        <v>-3.4094809999999924</v>
      </c>
      <c r="Z101" s="52">
        <f t="shared" si="102"/>
        <v>-8.6917839999999984</v>
      </c>
      <c r="AA101" s="52">
        <f t="shared" si="102"/>
        <v>-9.242010999999998</v>
      </c>
      <c r="AB101" s="52">
        <f t="shared" si="102"/>
        <v>-15.773973000000002</v>
      </c>
      <c r="AC101" s="52">
        <f t="shared" si="102"/>
        <v>8.913125000000008</v>
      </c>
      <c r="AD101" s="52"/>
    </row>
    <row r="102" spans="1:30" ht="15.75">
      <c r="A102" s="76" t="s">
        <v>2</v>
      </c>
      <c r="B102" s="77" t="s">
        <v>127</v>
      </c>
      <c r="C102" s="78" t="s">
        <v>128</v>
      </c>
      <c r="D102" s="46">
        <v>94</v>
      </c>
      <c r="E102" s="46">
        <v>93</v>
      </c>
      <c r="F102" s="46">
        <v>104</v>
      </c>
      <c r="G102" s="46">
        <v>186</v>
      </c>
      <c r="H102" s="46">
        <v>145</v>
      </c>
      <c r="I102" s="47">
        <v>156</v>
      </c>
      <c r="J102" s="47">
        <v>240</v>
      </c>
      <c r="K102" s="48">
        <v>35.5872131831456</v>
      </c>
      <c r="L102" s="48">
        <v>37.703548387096774</v>
      </c>
      <c r="M102" s="48">
        <v>32.553269230769232</v>
      </c>
      <c r="N102" s="48">
        <v>36.197096774193547</v>
      </c>
      <c r="O102" s="48">
        <v>32.308000000000007</v>
      </c>
      <c r="P102" s="48">
        <v>26.53</v>
      </c>
      <c r="Q102" s="67">
        <v>31.96</v>
      </c>
      <c r="R102" s="50">
        <f t="shared" ref="R102:R108" si="103">L102-K102</f>
        <v>2.1163352039511736</v>
      </c>
      <c r="S102" s="50">
        <f t="shared" si="101"/>
        <v>-5.1502791563275423</v>
      </c>
      <c r="T102" s="50">
        <f t="shared" si="101"/>
        <v>3.6438275434243153</v>
      </c>
      <c r="U102" s="50">
        <f t="shared" si="101"/>
        <v>-3.8890967741935398</v>
      </c>
      <c r="V102" s="50">
        <f t="shared" si="77"/>
        <v>-5.7780000000000058</v>
      </c>
      <c r="W102" s="51">
        <f t="shared" si="77"/>
        <v>5.43</v>
      </c>
      <c r="X102" s="52">
        <f t="shared" ref="X102:AC102" si="104">K102-K2</f>
        <v>-12.864494816854396</v>
      </c>
      <c r="Y102" s="52">
        <f t="shared" si="104"/>
        <v>-5.0259326129032189</v>
      </c>
      <c r="Z102" s="52">
        <f t="shared" si="104"/>
        <v>-8.6085147692307658</v>
      </c>
      <c r="AA102" s="52">
        <f t="shared" si="104"/>
        <v>-3.8349142258064504</v>
      </c>
      <c r="AB102" s="52">
        <f t="shared" si="104"/>
        <v>-7.4559729999999931</v>
      </c>
      <c r="AC102" s="52">
        <f t="shared" si="104"/>
        <v>-9.2100000000000009</v>
      </c>
      <c r="AD102" s="52"/>
    </row>
    <row r="103" spans="1:30" ht="15.75">
      <c r="A103" s="76" t="s">
        <v>2</v>
      </c>
      <c r="B103" s="77" t="s">
        <v>127</v>
      </c>
      <c r="C103" s="78" t="s">
        <v>129</v>
      </c>
      <c r="D103" s="46">
        <v>144</v>
      </c>
      <c r="E103" s="46">
        <v>128</v>
      </c>
      <c r="F103" s="46">
        <v>136</v>
      </c>
      <c r="G103" s="46">
        <v>128</v>
      </c>
      <c r="H103" s="46">
        <v>119</v>
      </c>
      <c r="I103" s="47">
        <v>135</v>
      </c>
      <c r="J103" s="47">
        <v>138</v>
      </c>
      <c r="K103" s="48">
        <v>83.653448275862075</v>
      </c>
      <c r="L103" s="48">
        <v>73.62</v>
      </c>
      <c r="M103" s="48">
        <v>70.680000000000007</v>
      </c>
      <c r="N103" s="48">
        <v>67.97</v>
      </c>
      <c r="O103" s="48">
        <v>64.63</v>
      </c>
      <c r="P103" s="48">
        <v>52.99</v>
      </c>
      <c r="Q103" s="53">
        <v>65.260000000000005</v>
      </c>
      <c r="R103" s="50">
        <f t="shared" si="103"/>
        <v>-10.033448275862071</v>
      </c>
      <c r="S103" s="50">
        <f t="shared" si="101"/>
        <v>-2.9399999999999977</v>
      </c>
      <c r="T103" s="50">
        <f t="shared" si="101"/>
        <v>-2.710000000000008</v>
      </c>
      <c r="U103" s="50">
        <f t="shared" si="101"/>
        <v>-3.3400000000000034</v>
      </c>
      <c r="V103" s="50">
        <f t="shared" si="77"/>
        <v>-11.639999999999993</v>
      </c>
      <c r="W103" s="51">
        <f t="shared" si="77"/>
        <v>12.270000000000003</v>
      </c>
      <c r="X103" s="52">
        <f t="shared" ref="X103:AC103" si="105">K103-K2</f>
        <v>35.201740275862079</v>
      </c>
      <c r="Y103" s="52">
        <f t="shared" si="105"/>
        <v>30.890519000000012</v>
      </c>
      <c r="Z103" s="52">
        <f t="shared" si="105"/>
        <v>29.51821600000001</v>
      </c>
      <c r="AA103" s="52">
        <f t="shared" si="105"/>
        <v>27.937989000000002</v>
      </c>
      <c r="AB103" s="52">
        <f t="shared" si="105"/>
        <v>24.866026999999995</v>
      </c>
      <c r="AC103" s="52">
        <f t="shared" si="105"/>
        <v>17.25</v>
      </c>
      <c r="AD103" s="52"/>
    </row>
    <row r="104" spans="1:30" ht="15.75">
      <c r="A104" s="76" t="s">
        <v>2</v>
      </c>
      <c r="B104" s="77" t="s">
        <v>127</v>
      </c>
      <c r="C104" s="78" t="s">
        <v>130</v>
      </c>
      <c r="D104" s="46">
        <v>276</v>
      </c>
      <c r="E104" s="46">
        <v>329</v>
      </c>
      <c r="F104" s="46">
        <v>300</v>
      </c>
      <c r="G104" s="46">
        <v>248</v>
      </c>
      <c r="H104" s="46">
        <v>237</v>
      </c>
      <c r="I104" s="47">
        <v>180</v>
      </c>
      <c r="J104" s="47">
        <v>176</v>
      </c>
      <c r="K104" s="48">
        <v>20.816609225874867</v>
      </c>
      <c r="L104" s="48">
        <v>19.755167173252282</v>
      </c>
      <c r="M104" s="48">
        <v>17.551233333333332</v>
      </c>
      <c r="N104" s="48">
        <v>15.27133064516129</v>
      </c>
      <c r="O104" s="48">
        <v>16.977130801687764</v>
      </c>
      <c r="P104" s="48">
        <v>16.88</v>
      </c>
      <c r="Q104" s="67">
        <v>17.350000000000001</v>
      </c>
      <c r="R104" s="50">
        <f t="shared" si="103"/>
        <v>-1.061442052622585</v>
      </c>
      <c r="S104" s="50">
        <f t="shared" si="101"/>
        <v>-2.2039338399189496</v>
      </c>
      <c r="T104" s="50">
        <f t="shared" si="101"/>
        <v>-2.2799026881720419</v>
      </c>
      <c r="U104" s="50">
        <f t="shared" si="101"/>
        <v>1.7058001565264735</v>
      </c>
      <c r="V104" s="50">
        <f>P104-O104</f>
        <v>-9.7130801687765E-2</v>
      </c>
      <c r="W104" s="51">
        <f>Q104-P104</f>
        <v>0.47000000000000242</v>
      </c>
      <c r="X104" s="52">
        <f t="shared" ref="X104:AC104" si="106">K104-K2</f>
        <v>-27.635098774125129</v>
      </c>
      <c r="Y104" s="52">
        <f t="shared" si="106"/>
        <v>-22.974313826747711</v>
      </c>
      <c r="Z104" s="52">
        <f t="shared" si="106"/>
        <v>-23.610550666666665</v>
      </c>
      <c r="AA104" s="52">
        <f t="shared" si="106"/>
        <v>-24.760680354838705</v>
      </c>
      <c r="AB104" s="52">
        <f t="shared" si="106"/>
        <v>-22.786842198312236</v>
      </c>
      <c r="AC104" s="52">
        <f t="shared" si="106"/>
        <v>-18.860000000000003</v>
      </c>
      <c r="AD104" s="52"/>
    </row>
    <row r="105" spans="1:30" ht="15.75">
      <c r="A105" s="76" t="s">
        <v>2</v>
      </c>
      <c r="B105" s="77" t="s">
        <v>127</v>
      </c>
      <c r="C105" s="78" t="s">
        <v>131</v>
      </c>
      <c r="D105" s="46">
        <v>36</v>
      </c>
      <c r="E105" s="46">
        <v>41</v>
      </c>
      <c r="F105" s="46">
        <v>72</v>
      </c>
      <c r="G105" s="46">
        <v>42</v>
      </c>
      <c r="H105" s="46">
        <v>66</v>
      </c>
      <c r="I105" s="47">
        <v>48</v>
      </c>
      <c r="J105" s="47">
        <v>109</v>
      </c>
      <c r="K105" s="48">
        <v>41.768749999999997</v>
      </c>
      <c r="L105" s="48">
        <v>47.73</v>
      </c>
      <c r="M105" s="48">
        <v>41.5</v>
      </c>
      <c r="N105" s="48">
        <v>37.299999999999997</v>
      </c>
      <c r="O105" s="48">
        <v>38.840000000000003</v>
      </c>
      <c r="P105" s="48">
        <v>33.32</v>
      </c>
      <c r="Q105" s="53">
        <v>49.2</v>
      </c>
      <c r="R105" s="50">
        <f t="shared" si="103"/>
        <v>5.9612499999999997</v>
      </c>
      <c r="S105" s="50">
        <f t="shared" si="101"/>
        <v>-6.2299999999999969</v>
      </c>
      <c r="T105" s="50">
        <f t="shared" si="101"/>
        <v>-4.2000000000000028</v>
      </c>
      <c r="U105" s="50">
        <f t="shared" si="101"/>
        <v>1.5400000000000063</v>
      </c>
      <c r="V105" s="50">
        <f t="shared" si="77"/>
        <v>-5.5200000000000031</v>
      </c>
      <c r="W105" s="51">
        <f t="shared" si="77"/>
        <v>15.880000000000003</v>
      </c>
      <c r="X105" s="52">
        <f t="shared" ref="X105:AC105" si="107">K105-K2</f>
        <v>-6.6829579999999993</v>
      </c>
      <c r="Y105" s="52">
        <f t="shared" si="107"/>
        <v>5.0005190000000042</v>
      </c>
      <c r="Z105" s="52">
        <f t="shared" si="107"/>
        <v>0.33821600000000274</v>
      </c>
      <c r="AA105" s="52">
        <f t="shared" si="107"/>
        <v>-2.732011</v>
      </c>
      <c r="AB105" s="52">
        <f t="shared" si="107"/>
        <v>-0.9239729999999966</v>
      </c>
      <c r="AC105" s="52">
        <f t="shared" si="107"/>
        <v>-2.4200000000000017</v>
      </c>
      <c r="AD105" s="52"/>
    </row>
    <row r="106" spans="1:30" ht="15.75">
      <c r="A106" s="76" t="s">
        <v>2</v>
      </c>
      <c r="B106" s="77" t="s">
        <v>127</v>
      </c>
      <c r="C106" s="78" t="s">
        <v>132</v>
      </c>
      <c r="D106" s="46">
        <v>71</v>
      </c>
      <c r="E106" s="46">
        <v>88</v>
      </c>
      <c r="F106" s="46">
        <v>67</v>
      </c>
      <c r="G106" s="46">
        <v>66</v>
      </c>
      <c r="H106" s="46">
        <v>75</v>
      </c>
      <c r="I106" s="47">
        <v>85</v>
      </c>
      <c r="J106" s="47">
        <v>72</v>
      </c>
      <c r="K106" s="48">
        <v>25.878628916355272</v>
      </c>
      <c r="L106" s="48">
        <v>28.426818181818188</v>
      </c>
      <c r="M106" s="48">
        <v>28.349402985074626</v>
      </c>
      <c r="N106" s="48">
        <v>27.429696969696973</v>
      </c>
      <c r="O106" s="48">
        <v>24.316400000000002</v>
      </c>
      <c r="P106" s="48">
        <v>20.91</v>
      </c>
      <c r="Q106" s="67">
        <v>24.54</v>
      </c>
      <c r="R106" s="50">
        <f t="shared" si="103"/>
        <v>2.5481892654629164</v>
      </c>
      <c r="S106" s="50">
        <f t="shared" si="101"/>
        <v>-7.741519674356212E-2</v>
      </c>
      <c r="T106" s="50">
        <f t="shared" si="101"/>
        <v>-0.91970601537765262</v>
      </c>
      <c r="U106" s="50">
        <f t="shared" si="101"/>
        <v>-3.1132969696969717</v>
      </c>
      <c r="V106" s="50">
        <f t="shared" si="77"/>
        <v>-3.4064000000000014</v>
      </c>
      <c r="W106" s="51">
        <f t="shared" si="77"/>
        <v>3.629999999999999</v>
      </c>
      <c r="X106" s="52">
        <f t="shared" ref="X106:AC106" si="108">K106-K2</f>
        <v>-22.573079083644725</v>
      </c>
      <c r="Y106" s="52">
        <f t="shared" si="108"/>
        <v>-14.302662818181805</v>
      </c>
      <c r="Z106" s="52">
        <f t="shared" si="108"/>
        <v>-12.812381014925371</v>
      </c>
      <c r="AA106" s="52">
        <f t="shared" si="108"/>
        <v>-12.602314030303024</v>
      </c>
      <c r="AB106" s="52">
        <f t="shared" si="108"/>
        <v>-15.447572999999998</v>
      </c>
      <c r="AC106" s="52">
        <f t="shared" si="108"/>
        <v>-14.830000000000002</v>
      </c>
      <c r="AD106" s="52"/>
    </row>
    <row r="107" spans="1:30" ht="15.75">
      <c r="A107" s="76" t="s">
        <v>2</v>
      </c>
      <c r="B107" s="77" t="s">
        <v>127</v>
      </c>
      <c r="C107" s="78" t="s">
        <v>133</v>
      </c>
      <c r="D107" s="46">
        <v>135</v>
      </c>
      <c r="E107" s="46">
        <v>134</v>
      </c>
      <c r="F107" s="46">
        <v>132</v>
      </c>
      <c r="G107" s="46">
        <v>109</v>
      </c>
      <c r="H107" s="46">
        <v>117</v>
      </c>
      <c r="I107" s="47">
        <v>113</v>
      </c>
      <c r="J107" s="47">
        <v>121</v>
      </c>
      <c r="K107" s="48">
        <v>66.598148148148141</v>
      </c>
      <c r="L107" s="48">
        <v>61.68</v>
      </c>
      <c r="M107" s="48">
        <v>59.39</v>
      </c>
      <c r="N107" s="48">
        <v>53.88</v>
      </c>
      <c r="O107" s="48">
        <v>50.41</v>
      </c>
      <c r="P107" s="48">
        <v>42.03</v>
      </c>
      <c r="Q107" s="67">
        <v>49.13</v>
      </c>
      <c r="R107" s="50">
        <f t="shared" si="103"/>
        <v>-4.9181481481481413</v>
      </c>
      <c r="S107" s="50">
        <f t="shared" si="101"/>
        <v>-2.2899999999999991</v>
      </c>
      <c r="T107" s="50">
        <f t="shared" si="101"/>
        <v>-5.509999999999998</v>
      </c>
      <c r="U107" s="50">
        <f t="shared" si="101"/>
        <v>-3.470000000000006</v>
      </c>
      <c r="V107" s="50">
        <f t="shared" si="77"/>
        <v>-8.3799999999999955</v>
      </c>
      <c r="W107" s="51">
        <f t="shared" si="77"/>
        <v>7.1000000000000014</v>
      </c>
      <c r="X107" s="52">
        <f t="shared" ref="X107:AC107" si="109">K107-K2</f>
        <v>18.146440148148145</v>
      </c>
      <c r="Y107" s="52">
        <f t="shared" si="109"/>
        <v>18.950519000000007</v>
      </c>
      <c r="Z107" s="52">
        <f t="shared" si="109"/>
        <v>18.228216000000003</v>
      </c>
      <c r="AA107" s="52">
        <f t="shared" si="109"/>
        <v>13.847989000000005</v>
      </c>
      <c r="AB107" s="52">
        <f t="shared" si="109"/>
        <v>10.646026999999997</v>
      </c>
      <c r="AC107" s="52">
        <f t="shared" si="109"/>
        <v>6.2899999999999991</v>
      </c>
      <c r="AD107" s="52"/>
    </row>
    <row r="108" spans="1:30" ht="15.75">
      <c r="A108" s="76" t="s">
        <v>2</v>
      </c>
      <c r="B108" s="77" t="s">
        <v>127</v>
      </c>
      <c r="C108" s="78" t="s">
        <v>134</v>
      </c>
      <c r="D108" s="46">
        <v>190</v>
      </c>
      <c r="E108" s="46">
        <v>136</v>
      </c>
      <c r="F108" s="46">
        <v>89</v>
      </c>
      <c r="G108" s="46">
        <v>71</v>
      </c>
      <c r="H108" s="46">
        <v>55</v>
      </c>
      <c r="I108" s="47">
        <v>80</v>
      </c>
      <c r="J108" s="47">
        <v>65</v>
      </c>
      <c r="K108" s="48">
        <v>46.831151832460726</v>
      </c>
      <c r="L108" s="48">
        <v>41.27</v>
      </c>
      <c r="M108" s="48">
        <v>38.74</v>
      </c>
      <c r="N108" s="48">
        <v>38.51</v>
      </c>
      <c r="O108" s="48">
        <v>38.872727272727275</v>
      </c>
      <c r="P108" s="48">
        <v>38.65</v>
      </c>
      <c r="Q108" s="67">
        <v>40.090000000000003</v>
      </c>
      <c r="R108" s="50">
        <f t="shared" si="103"/>
        <v>-5.5611518324607232</v>
      </c>
      <c r="S108" s="50">
        <f t="shared" si="101"/>
        <v>-2.5300000000000011</v>
      </c>
      <c r="T108" s="50">
        <f t="shared" si="101"/>
        <v>-0.23000000000000398</v>
      </c>
      <c r="U108" s="50">
        <f t="shared" si="101"/>
        <v>0.36272727272727678</v>
      </c>
      <c r="V108" s="50">
        <f t="shared" si="77"/>
        <v>-0.22272727272727622</v>
      </c>
      <c r="W108" s="51">
        <f t="shared" si="77"/>
        <v>1.4400000000000048</v>
      </c>
      <c r="X108" s="52">
        <f t="shared" ref="X108:AC108" si="110">K108-K2</f>
        <v>-1.6205561675392701</v>
      </c>
      <c r="Y108" s="52">
        <f t="shared" si="110"/>
        <v>-1.4594809999999896</v>
      </c>
      <c r="Z108" s="52">
        <f t="shared" si="110"/>
        <v>-2.4217839999999953</v>
      </c>
      <c r="AA108" s="52">
        <f t="shared" si="110"/>
        <v>-1.5220109999999991</v>
      </c>
      <c r="AB108" s="52">
        <f t="shared" si="110"/>
        <v>-0.89124572727272522</v>
      </c>
      <c r="AC108" s="52">
        <f t="shared" si="110"/>
        <v>2.9099999999999966</v>
      </c>
      <c r="AD108" s="52"/>
    </row>
    <row r="109" spans="1:30" ht="15.75">
      <c r="A109" s="76" t="s">
        <v>2</v>
      </c>
      <c r="B109" s="77" t="s">
        <v>127</v>
      </c>
      <c r="C109" s="78" t="s">
        <v>135</v>
      </c>
      <c r="D109" s="46"/>
      <c r="E109" s="46"/>
      <c r="F109" s="46"/>
      <c r="G109" s="46"/>
      <c r="H109" s="46">
        <v>50</v>
      </c>
      <c r="I109" s="47">
        <v>50</v>
      </c>
      <c r="J109" s="47">
        <v>51</v>
      </c>
      <c r="K109" s="48"/>
      <c r="L109" s="48"/>
      <c r="M109" s="48"/>
      <c r="N109" s="48"/>
      <c r="O109" s="48">
        <v>104.02</v>
      </c>
      <c r="P109" s="48">
        <v>91.59</v>
      </c>
      <c r="Q109" s="53">
        <v>111</v>
      </c>
      <c r="R109" s="50"/>
      <c r="S109" s="50"/>
      <c r="T109" s="50"/>
      <c r="U109" s="50"/>
      <c r="V109" s="50">
        <f t="shared" si="77"/>
        <v>-12.429999999999993</v>
      </c>
      <c r="W109" s="51">
        <f t="shared" si="77"/>
        <v>19.409999999999997</v>
      </c>
      <c r="X109" s="52"/>
      <c r="Y109" s="52"/>
      <c r="Z109" s="52"/>
      <c r="AA109" s="52"/>
      <c r="AB109" s="52">
        <f>O109-O2</f>
        <v>64.256026999999989</v>
      </c>
      <c r="AC109" s="52">
        <f>P109-P2</f>
        <v>55.85</v>
      </c>
      <c r="AD109" s="52"/>
    </row>
    <row r="110" spans="1:30" ht="15.75">
      <c r="A110" s="76" t="s">
        <v>2</v>
      </c>
      <c r="B110" s="77" t="s">
        <v>127</v>
      </c>
      <c r="C110" s="78" t="s">
        <v>136</v>
      </c>
      <c r="D110" s="46">
        <v>114</v>
      </c>
      <c r="E110" s="46">
        <v>124</v>
      </c>
      <c r="F110" s="46">
        <v>114</v>
      </c>
      <c r="G110" s="46">
        <v>150</v>
      </c>
      <c r="H110" s="46">
        <v>101</v>
      </c>
      <c r="I110" s="47">
        <v>91</v>
      </c>
      <c r="J110" s="47">
        <v>74</v>
      </c>
      <c r="K110" s="48">
        <v>99.98684210526315</v>
      </c>
      <c r="L110" s="48">
        <v>86.72</v>
      </c>
      <c r="M110" s="48">
        <v>88.96</v>
      </c>
      <c r="N110" s="48">
        <v>85.96</v>
      </c>
      <c r="O110" s="48">
        <v>76.19</v>
      </c>
      <c r="P110" s="48">
        <v>70.66</v>
      </c>
      <c r="Q110" s="53">
        <v>84.98</v>
      </c>
      <c r="R110" s="50">
        <f t="shared" ref="R110:W116" si="111">L110-K110</f>
        <v>-13.266842105263152</v>
      </c>
      <c r="S110" s="50">
        <f t="shared" si="111"/>
        <v>2.2399999999999949</v>
      </c>
      <c r="T110" s="50">
        <f t="shared" si="111"/>
        <v>-3</v>
      </c>
      <c r="U110" s="50">
        <f t="shared" si="111"/>
        <v>-9.769999999999996</v>
      </c>
      <c r="V110" s="50">
        <f t="shared" si="111"/>
        <v>-5.5300000000000011</v>
      </c>
      <c r="W110" s="51">
        <f t="shared" si="111"/>
        <v>14.320000000000007</v>
      </c>
      <c r="X110" s="52">
        <f t="shared" ref="X110:AC110" si="112">K110-K2</f>
        <v>51.535134105263154</v>
      </c>
      <c r="Y110" s="52">
        <f t="shared" si="112"/>
        <v>43.990519000000006</v>
      </c>
      <c r="Z110" s="52">
        <f t="shared" si="112"/>
        <v>47.798215999999996</v>
      </c>
      <c r="AA110" s="52">
        <f t="shared" si="112"/>
        <v>45.927988999999997</v>
      </c>
      <c r="AB110" s="52">
        <f t="shared" si="112"/>
        <v>36.426026999999998</v>
      </c>
      <c r="AC110" s="52">
        <f t="shared" si="112"/>
        <v>34.919999999999995</v>
      </c>
      <c r="AD110" s="52"/>
    </row>
    <row r="111" spans="1:30" ht="15.75">
      <c r="A111" s="76" t="s">
        <v>2</v>
      </c>
      <c r="B111" s="77" t="s">
        <v>127</v>
      </c>
      <c r="C111" s="78" t="s">
        <v>137</v>
      </c>
      <c r="D111" s="46">
        <v>50</v>
      </c>
      <c r="E111" s="46">
        <v>94</v>
      </c>
      <c r="F111" s="46">
        <v>91</v>
      </c>
      <c r="G111" s="46">
        <v>85</v>
      </c>
      <c r="H111" s="46">
        <v>129</v>
      </c>
      <c r="I111" s="47">
        <v>76</v>
      </c>
      <c r="J111" s="47">
        <v>77</v>
      </c>
      <c r="K111" s="48">
        <v>30.754464285714285</v>
      </c>
      <c r="L111" s="48">
        <v>29.49</v>
      </c>
      <c r="M111" s="48">
        <v>24.640000000000004</v>
      </c>
      <c r="N111" s="48">
        <v>21.65</v>
      </c>
      <c r="O111" s="48">
        <v>24.205736434108527</v>
      </c>
      <c r="P111" s="48">
        <v>19.809999999999999</v>
      </c>
      <c r="Q111" s="67">
        <v>26.65</v>
      </c>
      <c r="R111" s="50">
        <f t="shared" si="111"/>
        <v>-1.2644642857142863</v>
      </c>
      <c r="S111" s="50">
        <f t="shared" si="111"/>
        <v>-4.8499999999999943</v>
      </c>
      <c r="T111" s="50">
        <f t="shared" si="111"/>
        <v>-2.9900000000000055</v>
      </c>
      <c r="U111" s="50">
        <f t="shared" si="111"/>
        <v>2.5557364341085282</v>
      </c>
      <c r="V111" s="50">
        <f t="shared" si="111"/>
        <v>-4.3957364341085281</v>
      </c>
      <c r="W111" s="51">
        <f t="shared" si="111"/>
        <v>6.84</v>
      </c>
      <c r="X111" s="52">
        <f t="shared" ref="X111:AC111" si="113">K111-K2</f>
        <v>-17.697243714285712</v>
      </c>
      <c r="Y111" s="52">
        <f t="shared" si="113"/>
        <v>-13.239480999999994</v>
      </c>
      <c r="Z111" s="52">
        <f t="shared" si="113"/>
        <v>-16.521783999999993</v>
      </c>
      <c r="AA111" s="52">
        <f t="shared" si="113"/>
        <v>-18.382010999999999</v>
      </c>
      <c r="AB111" s="52">
        <f t="shared" si="113"/>
        <v>-15.558236565891473</v>
      </c>
      <c r="AC111" s="52">
        <f t="shared" si="113"/>
        <v>-15.930000000000003</v>
      </c>
      <c r="AD111" s="52"/>
    </row>
    <row r="112" spans="1:30" ht="15.75">
      <c r="A112" s="76" t="s">
        <v>2</v>
      </c>
      <c r="B112" s="77" t="s">
        <v>127</v>
      </c>
      <c r="C112" s="78" t="s">
        <v>138</v>
      </c>
      <c r="D112" s="46">
        <v>14</v>
      </c>
      <c r="E112" s="46">
        <v>24</v>
      </c>
      <c r="F112" s="46">
        <v>23</v>
      </c>
      <c r="G112" s="46">
        <v>12</v>
      </c>
      <c r="H112" s="46">
        <v>9</v>
      </c>
      <c r="I112" s="47">
        <v>19</v>
      </c>
      <c r="J112" s="47">
        <v>27</v>
      </c>
      <c r="K112" s="48">
        <v>48.035714285714278</v>
      </c>
      <c r="L112" s="48">
        <v>34.409999999999997</v>
      </c>
      <c r="M112" s="48">
        <v>33.51</v>
      </c>
      <c r="N112" s="48">
        <v>27.94</v>
      </c>
      <c r="O112" s="48">
        <v>24.55</v>
      </c>
      <c r="P112" s="48">
        <v>26.47</v>
      </c>
      <c r="Q112" s="49">
        <v>18.399999999999999</v>
      </c>
      <c r="R112" s="50">
        <f t="shared" si="111"/>
        <v>-13.625714285714281</v>
      </c>
      <c r="S112" s="50">
        <f t="shared" si="111"/>
        <v>-0.89999999999999858</v>
      </c>
      <c r="T112" s="50">
        <f t="shared" si="111"/>
        <v>-5.5699999999999967</v>
      </c>
      <c r="U112" s="50">
        <f t="shared" si="111"/>
        <v>-3.3900000000000006</v>
      </c>
      <c r="V112" s="50">
        <f t="shared" si="111"/>
        <v>1.9199999999999982</v>
      </c>
      <c r="W112" s="51">
        <f t="shared" si="111"/>
        <v>-8.07</v>
      </c>
      <c r="X112" s="52">
        <f t="shared" ref="X112:AC112" si="114">K112-K2</f>
        <v>-0.41599371428571885</v>
      </c>
      <c r="Y112" s="52">
        <f t="shared" si="114"/>
        <v>-8.3194809999999961</v>
      </c>
      <c r="Z112" s="52">
        <f t="shared" si="114"/>
        <v>-7.6517839999999993</v>
      </c>
      <c r="AA112" s="52">
        <f t="shared" si="114"/>
        <v>-12.092010999999996</v>
      </c>
      <c r="AB112" s="52">
        <f t="shared" si="114"/>
        <v>-15.213972999999999</v>
      </c>
      <c r="AC112" s="52">
        <f t="shared" si="114"/>
        <v>-9.2700000000000031</v>
      </c>
      <c r="AD112" s="52"/>
    </row>
    <row r="113" spans="1:30" ht="15.75">
      <c r="A113" s="76" t="s">
        <v>2</v>
      </c>
      <c r="B113" s="77" t="s">
        <v>127</v>
      </c>
      <c r="C113" s="78" t="s">
        <v>139</v>
      </c>
      <c r="D113" s="46">
        <v>20</v>
      </c>
      <c r="E113" s="46">
        <v>19</v>
      </c>
      <c r="F113" s="46">
        <v>22</v>
      </c>
      <c r="G113" s="46">
        <v>9</v>
      </c>
      <c r="H113" s="46">
        <v>9</v>
      </c>
      <c r="I113" s="47">
        <v>32</v>
      </c>
      <c r="J113" s="47">
        <v>28</v>
      </c>
      <c r="K113" s="48">
        <v>38.912499999999994</v>
      </c>
      <c r="L113" s="48">
        <v>33.36</v>
      </c>
      <c r="M113" s="48">
        <v>29.63</v>
      </c>
      <c r="N113" s="48">
        <v>19.68</v>
      </c>
      <c r="O113" s="48">
        <v>28.07</v>
      </c>
      <c r="P113" s="48">
        <v>16.149999999999999</v>
      </c>
      <c r="Q113" s="67">
        <v>22.27</v>
      </c>
      <c r="R113" s="50">
        <f t="shared" si="111"/>
        <v>-5.5524999999999949</v>
      </c>
      <c r="S113" s="50">
        <f t="shared" si="111"/>
        <v>-3.7300000000000004</v>
      </c>
      <c r="T113" s="50">
        <f t="shared" si="111"/>
        <v>-9.9499999999999993</v>
      </c>
      <c r="U113" s="50">
        <f t="shared" si="111"/>
        <v>8.39</v>
      </c>
      <c r="V113" s="50">
        <f t="shared" si="111"/>
        <v>-11.920000000000002</v>
      </c>
      <c r="W113" s="51">
        <f t="shared" si="111"/>
        <v>6.120000000000001</v>
      </c>
      <c r="X113" s="52">
        <f t="shared" ref="X113:AC113" si="115">K113-K2</f>
        <v>-9.5392080000000021</v>
      </c>
      <c r="Y113" s="52">
        <f t="shared" si="115"/>
        <v>-9.3694809999999933</v>
      </c>
      <c r="Z113" s="52">
        <f t="shared" si="115"/>
        <v>-11.531783999999998</v>
      </c>
      <c r="AA113" s="52">
        <f t="shared" si="115"/>
        <v>-20.352010999999997</v>
      </c>
      <c r="AB113" s="52">
        <f t="shared" si="115"/>
        <v>-11.693973</v>
      </c>
      <c r="AC113" s="52">
        <f t="shared" si="115"/>
        <v>-19.590000000000003</v>
      </c>
      <c r="AD113" s="52"/>
    </row>
    <row r="114" spans="1:30" ht="15.75">
      <c r="A114" s="76" t="s">
        <v>2</v>
      </c>
      <c r="B114" s="77" t="s">
        <v>127</v>
      </c>
      <c r="C114" s="78" t="s">
        <v>140</v>
      </c>
      <c r="D114" s="46">
        <v>76</v>
      </c>
      <c r="E114" s="46">
        <v>127</v>
      </c>
      <c r="F114" s="46">
        <v>93</v>
      </c>
      <c r="G114" s="46">
        <v>75</v>
      </c>
      <c r="H114" s="46">
        <v>66</v>
      </c>
      <c r="I114" s="47">
        <v>63</v>
      </c>
      <c r="J114" s="47">
        <v>53</v>
      </c>
      <c r="K114" s="48">
        <v>81.60197368421052</v>
      </c>
      <c r="L114" s="48">
        <v>85.51</v>
      </c>
      <c r="M114" s="48">
        <v>78.739999999999995</v>
      </c>
      <c r="N114" s="48">
        <v>78.39</v>
      </c>
      <c r="O114" s="48">
        <v>62.83</v>
      </c>
      <c r="P114" s="48">
        <v>60.99</v>
      </c>
      <c r="Q114" s="53">
        <v>75.260000000000005</v>
      </c>
      <c r="R114" s="50">
        <f t="shared" si="111"/>
        <v>3.9080263157894848</v>
      </c>
      <c r="S114" s="50">
        <f t="shared" si="111"/>
        <v>-6.7700000000000102</v>
      </c>
      <c r="T114" s="50">
        <f t="shared" si="111"/>
        <v>-0.34999999999999432</v>
      </c>
      <c r="U114" s="50">
        <f t="shared" si="111"/>
        <v>-15.560000000000002</v>
      </c>
      <c r="V114" s="50">
        <f t="shared" si="111"/>
        <v>-1.8399999999999963</v>
      </c>
      <c r="W114" s="51">
        <f t="shared" si="111"/>
        <v>14.270000000000003</v>
      </c>
      <c r="X114" s="52">
        <f t="shared" ref="X114:AC115" si="116">K114-K2</f>
        <v>33.150265684210524</v>
      </c>
      <c r="Y114" s="52">
        <f t="shared" si="116"/>
        <v>42.780519000000012</v>
      </c>
      <c r="Z114" s="52">
        <f t="shared" si="116"/>
        <v>37.578215999999998</v>
      </c>
      <c r="AA114" s="52">
        <f t="shared" si="116"/>
        <v>38.357989000000003</v>
      </c>
      <c r="AB114" s="52">
        <f t="shared" si="116"/>
        <v>23.066026999999998</v>
      </c>
      <c r="AC114" s="52">
        <f t="shared" si="116"/>
        <v>25.25</v>
      </c>
      <c r="AD114" s="52"/>
    </row>
    <row r="115" spans="1:30" ht="15.75">
      <c r="A115" s="76" t="s">
        <v>2</v>
      </c>
      <c r="B115" s="77" t="s">
        <v>127</v>
      </c>
      <c r="C115" s="78" t="s">
        <v>102</v>
      </c>
      <c r="D115" s="46"/>
      <c r="E115" s="46"/>
      <c r="F115" s="46"/>
      <c r="G115" s="46"/>
      <c r="H115" s="46"/>
      <c r="I115" s="47"/>
      <c r="J115" s="47">
        <v>55</v>
      </c>
      <c r="K115" s="48"/>
      <c r="L115" s="48"/>
      <c r="M115" s="48"/>
      <c r="N115" s="48"/>
      <c r="O115" s="48"/>
      <c r="P115" s="48"/>
      <c r="Q115" s="68">
        <v>59.92</v>
      </c>
      <c r="R115" s="50"/>
      <c r="S115" s="50"/>
      <c r="T115" s="50"/>
      <c r="U115" s="50"/>
      <c r="V115" s="50"/>
      <c r="W115" s="51"/>
      <c r="X115" s="52">
        <f t="shared" si="116"/>
        <v>-49.257870999999994</v>
      </c>
      <c r="Y115" s="52">
        <f t="shared" si="116"/>
        <v>-44.160869999999996</v>
      </c>
      <c r="Z115" s="52">
        <f t="shared" si="116"/>
        <v>-41.135819000000005</v>
      </c>
      <c r="AA115" s="52">
        <f t="shared" si="116"/>
        <v>-40.704747999999995</v>
      </c>
      <c r="AB115" s="52">
        <f t="shared" si="116"/>
        <v>-40.655825</v>
      </c>
      <c r="AC115" s="52">
        <f t="shared" si="116"/>
        <v>-37.590000000000003</v>
      </c>
      <c r="AD115" s="52"/>
    </row>
    <row r="116" spans="1:30" ht="18.75">
      <c r="A116" s="58" t="s">
        <v>141</v>
      </c>
      <c r="B116" s="59"/>
      <c r="C116" s="60"/>
      <c r="D116" s="61">
        <f t="shared" ref="D116:I116" si="117">SUM(D102:D113)</f>
        <v>1144</v>
      </c>
      <c r="E116" s="61">
        <f t="shared" si="117"/>
        <v>1210</v>
      </c>
      <c r="F116" s="61">
        <f t="shared" si="117"/>
        <v>1150</v>
      </c>
      <c r="G116" s="61">
        <f t="shared" si="117"/>
        <v>1106</v>
      </c>
      <c r="H116" s="61">
        <f t="shared" si="117"/>
        <v>1112</v>
      </c>
      <c r="I116" s="62">
        <f t="shared" si="117"/>
        <v>1065</v>
      </c>
      <c r="J116" s="62">
        <f>SUM(J102:J115)</f>
        <v>1286</v>
      </c>
      <c r="K116" s="89">
        <f t="shared" ref="K116:P116" si="118">(D114*K114+D102*K102+D103*K103+D104*K104+D105*K105+D106*K106+D107*K107+D108*K108+D109*K109+D110*K110+D111*K111+D112*K112+D113*K113)/D116</f>
        <v>55.030706689506793</v>
      </c>
      <c r="L116" s="89">
        <f t="shared" si="118"/>
        <v>52.570545454545446</v>
      </c>
      <c r="M116" s="89">
        <f t="shared" si="118"/>
        <v>48.319330434782621</v>
      </c>
      <c r="N116" s="89">
        <f t="shared" si="118"/>
        <v>47.31473779385172</v>
      </c>
      <c r="O116" s="89">
        <f t="shared" si="118"/>
        <v>44.479712230215824</v>
      </c>
      <c r="P116" s="89">
        <f t="shared" si="118"/>
        <v>40.306150234741779</v>
      </c>
      <c r="Q116" s="64">
        <f>(J102*Q102+J103*Q103+J104*Q104+J105*Q105+J106*Q106+J107*Q107+J108*Q108+J109*Q109+J110*Q110+J111*Q111+J112*Q112+J113*Q113+J114*Q114+J115*Q115)/J116</f>
        <v>44.958359253499225</v>
      </c>
      <c r="R116" s="50">
        <f t="shared" si="111"/>
        <v>-2.4601612349613475</v>
      </c>
      <c r="S116" s="50">
        <f t="shared" si="111"/>
        <v>-4.2512150197628245</v>
      </c>
      <c r="T116" s="50">
        <f t="shared" si="111"/>
        <v>-1.0045926409309018</v>
      </c>
      <c r="U116" s="50">
        <f t="shared" si="111"/>
        <v>-2.8350255636358952</v>
      </c>
      <c r="V116" s="50">
        <f t="shared" si="111"/>
        <v>-4.1735619954740457</v>
      </c>
      <c r="W116" s="51">
        <f t="shared" si="111"/>
        <v>4.6522090187574463</v>
      </c>
      <c r="X116" s="52">
        <f t="shared" ref="X116:AC116" si="119">K116-K2</f>
        <v>6.5789986895067969</v>
      </c>
      <c r="Y116" s="52">
        <f t="shared" si="119"/>
        <v>9.8410644545454531</v>
      </c>
      <c r="Z116" s="52">
        <f t="shared" si="119"/>
        <v>7.1575464347826241</v>
      </c>
      <c r="AA116" s="52">
        <f t="shared" si="119"/>
        <v>7.2827267938517224</v>
      </c>
      <c r="AB116" s="52">
        <f t="shared" si="119"/>
        <v>4.7157392302158243</v>
      </c>
      <c r="AC116" s="52">
        <f t="shared" si="119"/>
        <v>4.5661502347417766</v>
      </c>
      <c r="AD116" s="52"/>
    </row>
    <row r="117" spans="1:30">
      <c r="D117" s="94">
        <f t="shared" ref="D117:I117" si="120">D116+D101+D98+D87+D84+D49+D50+D51+D45+D33+D26+D23+D19+D15+D11</f>
        <v>5023</v>
      </c>
      <c r="E117" s="94">
        <f t="shared" si="120"/>
        <v>5452</v>
      </c>
      <c r="F117" s="94">
        <f t="shared" si="120"/>
        <v>5575</v>
      </c>
      <c r="G117" s="94">
        <f t="shared" si="120"/>
        <v>5264</v>
      </c>
      <c r="H117" s="94">
        <f t="shared" si="120"/>
        <v>5769</v>
      </c>
      <c r="I117" s="94">
        <f t="shared" si="120"/>
        <v>5665</v>
      </c>
      <c r="J117" s="94">
        <f>J116+J101+J98+J87+J84+J49+J50+J51+J45+J33+J26+J23+J19+J15+J11</f>
        <v>6001</v>
      </c>
    </row>
    <row r="118" spans="1:30" ht="15.75">
      <c r="D118" s="67"/>
      <c r="E118" s="96" t="s">
        <v>142</v>
      </c>
    </row>
    <row r="119" spans="1:30" ht="18.75">
      <c r="D119" s="92"/>
      <c r="E119" s="96" t="s">
        <v>143</v>
      </c>
    </row>
    <row r="120" spans="1:30" ht="15.75">
      <c r="D120" s="97"/>
      <c r="E120" s="96" t="s">
        <v>144</v>
      </c>
    </row>
    <row r="121" spans="1:30" ht="15.75">
      <c r="D121" s="68"/>
      <c r="E121" s="96" t="s">
        <v>145</v>
      </c>
    </row>
  </sheetData>
  <mergeCells count="21">
    <mergeCell ref="A116:C116"/>
    <mergeCell ref="A45:C45"/>
    <mergeCell ref="A49:C49"/>
    <mergeCell ref="A84:C84"/>
    <mergeCell ref="A87:C87"/>
    <mergeCell ref="A98:C98"/>
    <mergeCell ref="A101:C101"/>
    <mergeCell ref="A11:C11"/>
    <mergeCell ref="A15:C15"/>
    <mergeCell ref="A19:C19"/>
    <mergeCell ref="A23:C23"/>
    <mergeCell ref="A26:C26"/>
    <mergeCell ref="A33:C33"/>
    <mergeCell ref="A1:AC1"/>
    <mergeCell ref="C2:I2"/>
    <mergeCell ref="C3:I3"/>
    <mergeCell ref="C4:I4"/>
    <mergeCell ref="D5:I5"/>
    <mergeCell ref="K5:P5"/>
    <mergeCell ref="R5:V5"/>
    <mergeCell ref="X5:AC5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2016-04-15T09:04:14Z</dcterms:modified>
</cp:coreProperties>
</file>